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11760" activeTab="1"/>
  </bookViews>
  <sheets>
    <sheet name="Зведені Показники" sheetId="1" r:id="rId1"/>
    <sheet name="Рейтигова таблиця" sheetId="2" r:id="rId2"/>
  </sheets>
  <definedNames>
    <definedName name="_xlnm._FilterDatabase" localSheetId="1" hidden="1">'Рейтигова таблиця'!$A$28:$I$191</definedName>
    <definedName name="_xlnm.Print_Titles" localSheetId="1">'Рейтигова таблиця'!$27:$28</definedName>
    <definedName name="_xlnm.Print_Area" localSheetId="1">'Рейтигова таблиця'!$A$1:$F$198</definedName>
  </definedNames>
  <calcPr fullCalcOnLoad="1"/>
</workbook>
</file>

<file path=xl/comments2.xml><?xml version="1.0" encoding="utf-8"?>
<comments xmlns="http://schemas.openxmlformats.org/spreadsheetml/2006/main">
  <authors>
    <author>Надія Григор</author>
  </authors>
  <commentList>
    <comment ref="E134" authorId="0">
      <text>
        <r>
          <rPr>
            <sz val="8"/>
            <rFont val="Tahoma"/>
            <family val="2"/>
          </rPr>
          <t xml:space="preserve">ВНИМАНИЕ: в ячейке функция ЕСЛИ
</t>
        </r>
      </text>
    </comment>
  </commentList>
</comments>
</file>

<file path=xl/sharedStrings.xml><?xml version="1.0" encoding="utf-8"?>
<sst xmlns="http://schemas.openxmlformats.org/spreadsheetml/2006/main" count="490" uniqueCount="461">
  <si>
    <t>Зведені показники кафедри</t>
  </si>
  <si>
    <t>№ п/п</t>
  </si>
  <si>
    <t>Показник</t>
  </si>
  <si>
    <t>Кількість балів</t>
  </si>
  <si>
    <t xml:space="preserve">ВСЬОГО по КАФЕДРІ   </t>
  </si>
  <si>
    <t>Загальна характеристика  кафедри</t>
  </si>
  <si>
    <t>ПОКАЗНИК</t>
  </si>
  <si>
    <t>ПОЗНАЧЕННЯ</t>
  </si>
  <si>
    <t>ЗНАЧЕННЯ</t>
  </si>
  <si>
    <t>Кількість здобувачів вищої освіти</t>
  </si>
  <si>
    <t>К</t>
  </si>
  <si>
    <t>Всього ставок викладачів на кафедрі</t>
  </si>
  <si>
    <t>В</t>
  </si>
  <si>
    <t>Кількість навчальних дисциплін , які закріплені за кафедрою</t>
  </si>
  <si>
    <t>Т</t>
  </si>
  <si>
    <t>Кількість іноземних громадян (здобувачі вищої освіти в тому числі аспіранти, стажери усіх форм навчання), які навчалися в звітному році в університеті</t>
  </si>
  <si>
    <t>І</t>
  </si>
  <si>
    <t>Денна форма навчання</t>
  </si>
  <si>
    <t>Заочна форма навчання</t>
  </si>
  <si>
    <t>Кількість студентів зарахованих на перший курс</t>
  </si>
  <si>
    <t>Д</t>
  </si>
  <si>
    <t>З</t>
  </si>
  <si>
    <t>-бакалаврів</t>
  </si>
  <si>
    <t xml:space="preserve">-магістрів </t>
  </si>
  <si>
    <t>Кількість здобувачів вищої освіти зарахованих на перший курс скороченого терміну навчання (та інші курси в разі переводу)</t>
  </si>
  <si>
    <t>ДС</t>
  </si>
  <si>
    <t>ЗС</t>
  </si>
  <si>
    <t>Кількість здобувачів вищої освіти зарахованих на комерційні місця після школи</t>
  </si>
  <si>
    <t>ЗШД</t>
  </si>
  <si>
    <t>ЗШЗ</t>
  </si>
  <si>
    <t>Кількість здобувачів вищої освіти зарахованих на комерційні місця на будь-який курс</t>
  </si>
  <si>
    <t>ЗТД</t>
  </si>
  <si>
    <t>ЗТЗ</t>
  </si>
  <si>
    <t>Ліцензований обсяг</t>
  </si>
  <si>
    <t>Н</t>
  </si>
  <si>
    <t>П</t>
  </si>
  <si>
    <t>Кількість випускників магістрів</t>
  </si>
  <si>
    <t>МД</t>
  </si>
  <si>
    <t>МЗ</t>
  </si>
  <si>
    <t>Кількість випускників бакалаврів</t>
  </si>
  <si>
    <t>РД</t>
  </si>
  <si>
    <t>РЗ</t>
  </si>
  <si>
    <t>Звіт про діяльність випускової кафедри та показники,</t>
  </si>
  <si>
    <t>за якими визначається рейтинг</t>
  </si>
  <si>
    <t>№ з/п</t>
  </si>
  <si>
    <t>Формула для визначення бала рейтингу</t>
  </si>
  <si>
    <t>Факт</t>
  </si>
  <si>
    <t>Бал рейтингу</t>
  </si>
  <si>
    <t>Примітка</t>
  </si>
  <si>
    <t>Сум по ПП</t>
  </si>
  <si>
    <t xml:space="preserve">ВСЬОГО </t>
  </si>
  <si>
    <t>Для розрах.по особам</t>
  </si>
  <si>
    <t>1.</t>
  </si>
  <si>
    <t>1.1.</t>
  </si>
  <si>
    <r>
      <t xml:space="preserve">Кількість зарубіжних вузів-партнерів, з якими укладено офіційні угоди про співпрацю і в яких бере участь підрозділ, </t>
    </r>
    <r>
      <rPr>
        <b/>
        <sz val="12"/>
        <color indexed="8"/>
        <rFont val="Times New Roman"/>
        <family val="1"/>
      </rPr>
      <t>одиниці</t>
    </r>
  </si>
  <si>
    <t>10*1.1/В</t>
  </si>
  <si>
    <t>1.2.</t>
  </si>
  <si>
    <r>
      <t xml:space="preserve">Кількість міжнародних проектів, в яких бере участь </t>
    </r>
    <r>
      <rPr>
        <b/>
        <sz val="12"/>
        <color indexed="8"/>
        <rFont val="Times New Roman"/>
        <family val="1"/>
      </rPr>
      <t>підрозділ</t>
    </r>
  </si>
  <si>
    <t>+5 балів за кожний проект</t>
  </si>
  <si>
    <t>1.3</t>
  </si>
  <si>
    <r>
      <t xml:space="preserve">Стажування науково-педагогічних працівників, відряджених за кордон, </t>
    </r>
    <r>
      <rPr>
        <b/>
        <sz val="12"/>
        <color indexed="8"/>
        <rFont val="Times New Roman"/>
        <family val="1"/>
      </rPr>
      <t>особи</t>
    </r>
  </si>
  <si>
    <t>50*1.3/В</t>
  </si>
  <si>
    <t>1.4.</t>
  </si>
  <si>
    <r>
      <t xml:space="preserve">Чисельність іноземних громадян (здобувачі вищої освіти в тому числі аспіранти, стажери усіх форм навчання), які навчалися в звітному році, </t>
    </r>
    <r>
      <rPr>
        <b/>
        <sz val="12"/>
        <color indexed="8"/>
        <rFont val="Times New Roman"/>
        <family val="1"/>
      </rPr>
      <t>особи</t>
    </r>
  </si>
  <si>
    <t>10*1.4/І</t>
  </si>
  <si>
    <t>1.5.</t>
  </si>
  <si>
    <r>
      <t xml:space="preserve">Чисельність здобувачів вищої освіти в тому числі аспірантів, направлених за кордон на навчання або стажування відповідно до програм міжнародного обміну, </t>
    </r>
    <r>
      <rPr>
        <b/>
        <sz val="12"/>
        <color indexed="8"/>
        <rFont val="Times New Roman"/>
        <family val="1"/>
      </rPr>
      <t>особи</t>
    </r>
  </si>
  <si>
    <t>10*1.5/К</t>
  </si>
  <si>
    <t>1.6.</t>
  </si>
  <si>
    <r>
      <t xml:space="preserve">Чисельність науково-педагогічних працівників та здобувачів вищої освіти, які брали участь у програмах академічної мобільності, </t>
    </r>
    <r>
      <rPr>
        <b/>
        <sz val="12"/>
        <color indexed="8"/>
        <rFont val="Times New Roman"/>
        <family val="1"/>
      </rPr>
      <t>особи</t>
    </r>
  </si>
  <si>
    <t>+5 балів           за кожну особу</t>
  </si>
  <si>
    <t>2.</t>
  </si>
  <si>
    <t>Міжнародна виставкова діяльність</t>
  </si>
  <si>
    <t>2.1.</t>
  </si>
  <si>
    <r>
      <t xml:space="preserve">Кількість міжнародних виставок у галузі науки, освіти, технологій, культури та мистецтва тощо, на яких репрезентовано здобутки підрозділу у звітному році, </t>
    </r>
    <r>
      <rPr>
        <b/>
        <sz val="12"/>
        <color indexed="8"/>
        <rFont val="Times New Roman"/>
        <family val="1"/>
      </rPr>
      <t>одиниці</t>
    </r>
  </si>
  <si>
    <t>20*2.1/В</t>
  </si>
  <si>
    <t>2.2.</t>
  </si>
  <si>
    <r>
      <t xml:space="preserve">Кількість нагород (медалі, дипломи, грамоти переможців), отриманих за рахунок підрозділу на міжнародних виставках, </t>
    </r>
    <r>
      <rPr>
        <b/>
        <sz val="12"/>
        <color indexed="8"/>
        <rFont val="Times New Roman"/>
        <family val="1"/>
      </rPr>
      <t>одиниці</t>
    </r>
  </si>
  <si>
    <t>40*2.2/В</t>
  </si>
  <si>
    <t>3.</t>
  </si>
  <si>
    <t>Досягнення здобувачів вищої освіти на міжнародному рівні</t>
  </si>
  <si>
    <t>3.1.</t>
  </si>
  <si>
    <r>
      <t xml:space="preserve">Чисельність здобувачів вищої освіти, які брали участь в зарубіжних олімпіадах ІІІ(IV) етапів, конференціях, симпозіумах, </t>
    </r>
    <r>
      <rPr>
        <b/>
        <sz val="12"/>
        <color indexed="8"/>
        <rFont val="Times New Roman"/>
        <family val="1"/>
      </rPr>
      <t>особи</t>
    </r>
  </si>
  <si>
    <t>40*3.1/К</t>
  </si>
  <si>
    <t>3.2.</t>
  </si>
  <si>
    <r>
      <t xml:space="preserve">Чисельність призерів-здобувачів вищої освіти міжнародних олімпіад ІІІ (IV) етапів, </t>
    </r>
    <r>
      <rPr>
        <b/>
        <sz val="12"/>
        <color indexed="8"/>
        <rFont val="Times New Roman"/>
        <family val="1"/>
      </rPr>
      <t>особи</t>
    </r>
  </si>
  <si>
    <t>50*3.2/К</t>
  </si>
  <si>
    <t>3.3.</t>
  </si>
  <si>
    <r>
      <t xml:space="preserve">Керівництво здобувачами вищої освіти, які брали участь в зарубіжних олімпіадах ІІІ (IV) етапів, конференціях, симпозіумах, </t>
    </r>
    <r>
      <rPr>
        <b/>
        <sz val="12"/>
        <color indexed="8"/>
        <rFont val="Times New Roman"/>
        <family val="1"/>
      </rPr>
      <t>особи</t>
    </r>
  </si>
  <si>
    <t>40*3.3/В</t>
  </si>
  <si>
    <t>3.4.</t>
  </si>
  <si>
    <r>
      <t xml:space="preserve">Керівництво призерами-здобувачами вищої освіти міжнародних олімпіад ІІІ (IV) етапів, </t>
    </r>
    <r>
      <rPr>
        <b/>
        <sz val="12"/>
        <color indexed="8"/>
        <rFont val="Times New Roman"/>
        <family val="1"/>
      </rPr>
      <t>особи</t>
    </r>
  </si>
  <si>
    <t>50*3.4/В</t>
  </si>
  <si>
    <t>3.5.</t>
  </si>
  <si>
    <r>
      <t xml:space="preserve">Чисельність здобувачів вищої освіти, які брали участь в зарубіжних творчих, мистецьких конкурсах, </t>
    </r>
    <r>
      <rPr>
        <b/>
        <sz val="12"/>
        <color indexed="8"/>
        <rFont val="Times New Roman"/>
        <family val="1"/>
      </rPr>
      <t>особи</t>
    </r>
  </si>
  <si>
    <t>10*3.5/К</t>
  </si>
  <si>
    <t>3.6.</t>
  </si>
  <si>
    <r>
      <t xml:space="preserve">Чисельність призерів-здобувачів вищої освіти міжнародних творчих, мистецьких конкурсів, </t>
    </r>
    <r>
      <rPr>
        <b/>
        <sz val="12"/>
        <color indexed="8"/>
        <rFont val="Times New Roman"/>
        <family val="1"/>
      </rPr>
      <t>особи</t>
    </r>
  </si>
  <si>
    <t>20*3.6/К</t>
  </si>
  <si>
    <t>3.7.</t>
  </si>
  <si>
    <r>
      <t xml:space="preserve">Керівництво здобувачами вищої освіти, які брали участь в зарубіжних творчих, мистецьких конкурсах, </t>
    </r>
    <r>
      <rPr>
        <b/>
        <sz val="12"/>
        <color indexed="8"/>
        <rFont val="Times New Roman"/>
        <family val="1"/>
      </rPr>
      <t>особи</t>
    </r>
  </si>
  <si>
    <t>10*3.7/В</t>
  </si>
  <si>
    <t>3.8.</t>
  </si>
  <si>
    <r>
      <t xml:space="preserve">Керівництво призерами-здобувачами вищої освіти міжнародних творчих, мистецьких конкурсів, </t>
    </r>
    <r>
      <rPr>
        <b/>
        <sz val="12"/>
        <color indexed="8"/>
        <rFont val="Times New Roman"/>
        <family val="1"/>
      </rPr>
      <t>особи</t>
    </r>
  </si>
  <si>
    <t>20*3.8/В</t>
  </si>
  <si>
    <t>3.9.</t>
  </si>
  <si>
    <r>
      <t xml:space="preserve">Чисельність призерів-здобувачів вищої освіти спортивних міжнародних змагань, </t>
    </r>
    <r>
      <rPr>
        <b/>
        <sz val="12"/>
        <color indexed="8"/>
        <rFont val="Times New Roman"/>
        <family val="1"/>
      </rPr>
      <t>особи</t>
    </r>
  </si>
  <si>
    <t>500*3.10/К</t>
  </si>
  <si>
    <t>4.</t>
  </si>
  <si>
    <t>Визнання державою наукової та освітньої діяльності науково-педагогічних працівників</t>
  </si>
  <si>
    <t>4.1.</t>
  </si>
  <si>
    <r>
      <t xml:space="preserve">Чисельність штатних науково-педагогічних працівників, які мають державні почесні звання, </t>
    </r>
    <r>
      <rPr>
        <b/>
        <sz val="12"/>
        <color indexed="8"/>
        <rFont val="Times New Roman"/>
        <family val="1"/>
      </rPr>
      <t>особи</t>
    </r>
  </si>
  <si>
    <t>10*4.1/В</t>
  </si>
  <si>
    <t>5.</t>
  </si>
  <si>
    <t>Досягнення здобувачів вищої освіти на національному рівні</t>
  </si>
  <si>
    <t>5.1.</t>
  </si>
  <si>
    <r>
      <t xml:space="preserve">Чисельність призерів-здобувачів вищої освіти спортивних змагань (чемпіонати України, Універсіади України, чемпіонати України серед здобувачів вищої освіти), </t>
    </r>
    <r>
      <rPr>
        <b/>
        <sz val="12"/>
        <color indexed="8"/>
        <rFont val="Times New Roman"/>
        <family val="1"/>
      </rPr>
      <t>особи</t>
    </r>
  </si>
  <si>
    <t>250*5.1/К</t>
  </si>
  <si>
    <t>6.</t>
  </si>
  <si>
    <t>Виставкова діяльність на національному рівні</t>
  </si>
  <si>
    <t>6.1.</t>
  </si>
  <si>
    <r>
      <t xml:space="preserve">Кількість державних та галузевих виставок, на яких репрезентовано здобутки підрозділу у звітному році, </t>
    </r>
    <r>
      <rPr>
        <b/>
        <sz val="12"/>
        <color indexed="8"/>
        <rFont val="Times New Roman"/>
        <family val="1"/>
      </rPr>
      <t>одиниці</t>
    </r>
  </si>
  <si>
    <t>10*6.1/В</t>
  </si>
  <si>
    <t>6.2.</t>
  </si>
  <si>
    <r>
      <t xml:space="preserve">Кількість нагород (медалі, дипломи переможців), отриманих з участю підрозділу на державних та галузевих виставках, </t>
    </r>
    <r>
      <rPr>
        <b/>
        <sz val="12"/>
        <color indexed="8"/>
        <rFont val="Times New Roman"/>
        <family val="1"/>
      </rPr>
      <t>одиниці</t>
    </r>
  </si>
  <si>
    <t>20*6.2/В</t>
  </si>
  <si>
    <t>7.</t>
  </si>
  <si>
    <t>Участь науково-педагогічних працівників в експертній діяльності</t>
  </si>
  <si>
    <t>7.1.</t>
  </si>
  <si>
    <r>
      <t xml:space="preserve">Чисельність штатних науково-педагогічних працівників, які працюють в експертних радах МОН України, </t>
    </r>
    <r>
      <rPr>
        <b/>
        <sz val="12"/>
        <color indexed="8"/>
        <rFont val="Times New Roman"/>
        <family val="1"/>
      </rPr>
      <t>особи</t>
    </r>
  </si>
  <si>
    <t>15*7.1/В</t>
  </si>
  <si>
    <t>7.2.</t>
  </si>
  <si>
    <r>
      <t xml:space="preserve">Чисельність штатних науково-педагогічних працівників, які є членами науково-методичних комісій Науково-методичної ради МОНУ та експертних комісій МОН України з експертизою науково-технічних проектів за пріоритетними напрямами науки і техніки, </t>
    </r>
    <r>
      <rPr>
        <b/>
        <sz val="12"/>
        <color indexed="8"/>
        <rFont val="Times New Roman"/>
        <family val="1"/>
      </rPr>
      <t>особи</t>
    </r>
  </si>
  <si>
    <t>30*7.2/В</t>
  </si>
  <si>
    <t>7.3.</t>
  </si>
  <si>
    <r>
      <rPr>
        <b/>
        <sz val="12"/>
        <color indexed="8"/>
        <rFont val="Times New Roman"/>
        <family val="1"/>
      </rPr>
      <t>Чисельність штатних</t>
    </r>
    <r>
      <rPr>
        <sz val="12"/>
        <color indexed="8"/>
        <rFont val="Times New Roman"/>
        <family val="1"/>
      </rPr>
      <t xml:space="preserve"> науково-педагогічних працівників, які залучені НАЗЯВО до співпраці</t>
    </r>
  </si>
  <si>
    <r>
      <t>експерти –</t>
    </r>
    <r>
      <rPr>
        <b/>
        <sz val="12"/>
        <color indexed="8"/>
        <rFont val="Times New Roman"/>
        <family val="1"/>
      </rPr>
      <t xml:space="preserve"> 15*7.3/В</t>
    </r>
  </si>
  <si>
    <r>
      <t xml:space="preserve">тренери - </t>
    </r>
    <r>
      <rPr>
        <b/>
        <sz val="12"/>
        <color indexed="8"/>
        <rFont val="Times New Roman"/>
        <family val="1"/>
      </rPr>
      <t>25*7.3/В</t>
    </r>
  </si>
  <si>
    <r>
      <t xml:space="preserve">ГЕР - </t>
    </r>
    <r>
      <rPr>
        <b/>
        <sz val="12"/>
        <color indexed="8"/>
        <rFont val="Times New Roman"/>
        <family val="1"/>
      </rPr>
      <t>30*7.3/В</t>
    </r>
  </si>
  <si>
    <t>8.</t>
  </si>
  <si>
    <t>Прийом до університету</t>
  </si>
  <si>
    <t>8.1.</t>
  </si>
  <si>
    <r>
      <t xml:space="preserve">Середній конкурс за спеціальностями по денній формі, </t>
    </r>
    <r>
      <rPr>
        <b/>
        <sz val="12"/>
        <color indexed="8"/>
        <rFont val="Times New Roman"/>
        <family val="1"/>
      </rPr>
      <t>одиниці</t>
    </r>
  </si>
  <si>
    <t>(Д+ДС)/2Н</t>
  </si>
  <si>
    <t>8.2.</t>
  </si>
  <si>
    <r>
      <t xml:space="preserve">Середній конкурс за спеціальностями по заочній формі, </t>
    </r>
    <r>
      <rPr>
        <b/>
        <sz val="12"/>
        <color indexed="8"/>
        <rFont val="Times New Roman"/>
        <family val="1"/>
      </rPr>
      <t>одиниці</t>
    </r>
  </si>
  <si>
    <t>(З+ЗС)/2П</t>
  </si>
  <si>
    <t>8.3.</t>
  </si>
  <si>
    <r>
      <t xml:space="preserve">Кількість здобувачів-контрактників вищої освіти зарахованих на спеціальності підрозділу по денній формі, </t>
    </r>
    <r>
      <rPr>
        <b/>
        <sz val="12"/>
        <color indexed="8"/>
        <rFont val="Times New Roman"/>
        <family val="1"/>
      </rPr>
      <t>особи</t>
    </r>
  </si>
  <si>
    <t>(ЗШД+ЗТД)/Н</t>
  </si>
  <si>
    <t>8.4.</t>
  </si>
  <si>
    <r>
      <t xml:space="preserve">Кількість здобувачів-контрактників вищої освіти зарахованих на спеціальності підрозділу по заочній формі, </t>
    </r>
    <r>
      <rPr>
        <b/>
        <sz val="12"/>
        <color indexed="8"/>
        <rFont val="Times New Roman"/>
        <family val="1"/>
      </rPr>
      <t>особи</t>
    </r>
  </si>
  <si>
    <t>(ЗШЗ+ЗТЗ)/П</t>
  </si>
  <si>
    <t>9.</t>
  </si>
  <si>
    <t>Якість кадрового потенціалу</t>
  </si>
  <si>
    <t>9.1.</t>
  </si>
  <si>
    <r>
      <t xml:space="preserve">Очолювання кафедри </t>
    </r>
    <r>
      <rPr>
        <b/>
        <sz val="12"/>
        <color indexed="8"/>
        <rFont val="Times New Roman"/>
        <family val="1"/>
      </rPr>
      <t>доктором наук, професором</t>
    </r>
  </si>
  <si>
    <t>0 або 5</t>
  </si>
  <si>
    <t>9.2.</t>
  </si>
  <si>
    <r>
      <t xml:space="preserve">Чисельність членів-кореспондентів державних галузевих академій наук, </t>
    </r>
    <r>
      <rPr>
        <b/>
        <sz val="12"/>
        <color indexed="8"/>
        <rFont val="Times New Roman"/>
        <family val="1"/>
      </rPr>
      <t>особи</t>
    </r>
  </si>
  <si>
    <t>100*9.2/В</t>
  </si>
  <si>
    <t>9.3.</t>
  </si>
  <si>
    <r>
      <t xml:space="preserve">Чисельність </t>
    </r>
    <r>
      <rPr>
        <b/>
        <sz val="12"/>
        <color indexed="8"/>
        <rFont val="Times New Roman"/>
        <family val="1"/>
      </rPr>
      <t>докторів наук,професорів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особи</t>
    </r>
  </si>
  <si>
    <t>10*9.3/В</t>
  </si>
  <si>
    <t>9.4.</t>
  </si>
  <si>
    <r>
      <t xml:space="preserve">Чисельність </t>
    </r>
    <r>
      <rPr>
        <b/>
        <sz val="12"/>
        <color indexed="8"/>
        <rFont val="Times New Roman"/>
        <family val="1"/>
      </rPr>
      <t>кандидатів наук, доцентів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особи</t>
    </r>
  </si>
  <si>
    <t>2*9.4/В</t>
  </si>
  <si>
    <t>10.</t>
  </si>
  <si>
    <t>Підготовка наукових та науково-педагогічних кадрів</t>
  </si>
  <si>
    <t>10.1.</t>
  </si>
  <si>
    <r>
      <t xml:space="preserve">Чисельність штатних науково-педагогічних працівників, які є членами спеціалізованих вчених рад для проведення разового захисту дисертацій, </t>
    </r>
    <r>
      <rPr>
        <b/>
        <sz val="12"/>
        <color indexed="8"/>
        <rFont val="Times New Roman"/>
        <family val="1"/>
      </rPr>
      <t>особи</t>
    </r>
  </si>
  <si>
    <t>5*10.1/В</t>
  </si>
  <si>
    <t>10.2.</t>
  </si>
  <si>
    <r>
      <t xml:space="preserve">Чисельність аспірантів, </t>
    </r>
    <r>
      <rPr>
        <b/>
        <sz val="12"/>
        <color indexed="8"/>
        <rFont val="Times New Roman"/>
        <family val="1"/>
      </rPr>
      <t>особи</t>
    </r>
  </si>
  <si>
    <t>2*10.2/В</t>
  </si>
  <si>
    <t>10.3.</t>
  </si>
  <si>
    <r>
      <t xml:space="preserve">Чисельність докторантів, </t>
    </r>
    <r>
      <rPr>
        <b/>
        <sz val="12"/>
        <color indexed="8"/>
        <rFont val="Times New Roman"/>
        <family val="1"/>
      </rPr>
      <t>особи</t>
    </r>
  </si>
  <si>
    <t>5*10.3/В</t>
  </si>
  <si>
    <t>10.4.</t>
  </si>
  <si>
    <r>
      <t xml:space="preserve">Чисельність випускників аспірантури, які у звітному році захистили кандидатські дисертації, але не пізніше одного року після закінчення аспірантури, </t>
    </r>
    <r>
      <rPr>
        <b/>
        <sz val="12"/>
        <color indexed="8"/>
        <rFont val="Times New Roman"/>
        <family val="1"/>
      </rPr>
      <t>особи</t>
    </r>
  </si>
  <si>
    <t>10*10.4/10.2</t>
  </si>
  <si>
    <t>10.5.</t>
  </si>
  <si>
    <r>
      <t xml:space="preserve">Кількість затверджених МОН докторських дисертацій у звітному році, </t>
    </r>
    <r>
      <rPr>
        <b/>
        <sz val="12"/>
        <color indexed="8"/>
        <rFont val="Times New Roman"/>
        <family val="1"/>
      </rPr>
      <t>одиниці</t>
    </r>
  </si>
  <si>
    <t>30*10.5/В</t>
  </si>
  <si>
    <t>10.6.</t>
  </si>
  <si>
    <r>
      <t xml:space="preserve">Кількість затверджених МОН кандидатських,PhDдисертацій, у звітному році, </t>
    </r>
    <r>
      <rPr>
        <b/>
        <sz val="12"/>
        <color indexed="8"/>
        <rFont val="Times New Roman"/>
        <family val="1"/>
      </rPr>
      <t>одиниці</t>
    </r>
  </si>
  <si>
    <t>10*10.6/В</t>
  </si>
  <si>
    <t>11.</t>
  </si>
  <si>
    <t>Наукова робота</t>
  </si>
  <si>
    <t>11.1.</t>
  </si>
  <si>
    <r>
      <t xml:space="preserve">Обсяг наукових робіт підрозділу, які фінансуються за рахунок державного бюджету, </t>
    </r>
    <r>
      <rPr>
        <b/>
        <sz val="12"/>
        <color indexed="8"/>
        <rFont val="Times New Roman"/>
        <family val="1"/>
      </rPr>
      <t>тис. грн.</t>
    </r>
  </si>
  <si>
    <r>
      <t xml:space="preserve">300 тис. грн - </t>
    </r>
    <r>
      <rPr>
        <b/>
        <sz val="12"/>
        <color indexed="8"/>
        <rFont val="Times New Roman"/>
        <family val="1"/>
      </rPr>
      <t>2*11.1/В</t>
    </r>
  </si>
  <si>
    <r>
      <t>600 тис. грн -</t>
    </r>
    <r>
      <rPr>
        <b/>
        <sz val="12"/>
        <color indexed="8"/>
        <rFont val="Times New Roman"/>
        <family val="1"/>
      </rPr>
      <t xml:space="preserve"> 5*11.1/В</t>
    </r>
  </si>
  <si>
    <r>
      <t>більше 600 тис. грн ­</t>
    </r>
    <r>
      <rPr>
        <b/>
        <sz val="12"/>
        <color indexed="8"/>
        <rFont val="Times New Roman"/>
        <family val="1"/>
      </rPr>
      <t>10*11.1/В</t>
    </r>
  </si>
  <si>
    <t>11.2.</t>
  </si>
  <si>
    <r>
      <t xml:space="preserve">Обсяг наукових робіт підрозділу, які фінансуються за рахунок госпдоговорів, </t>
    </r>
    <r>
      <rPr>
        <b/>
        <sz val="12"/>
        <color indexed="8"/>
        <rFont val="Times New Roman"/>
        <family val="1"/>
      </rPr>
      <t>тис. грн.</t>
    </r>
  </si>
  <si>
    <r>
      <t xml:space="preserve">3-10 тис.грн - </t>
    </r>
    <r>
      <rPr>
        <b/>
        <sz val="12"/>
        <color indexed="8"/>
        <rFont val="Times New Roman"/>
        <family val="1"/>
      </rPr>
      <t>2*11.2/В</t>
    </r>
  </si>
  <si>
    <r>
      <t>10-25 тис.грн -</t>
    </r>
    <r>
      <rPr>
        <b/>
        <sz val="12"/>
        <color indexed="8"/>
        <rFont val="Times New Roman"/>
        <family val="1"/>
      </rPr>
      <t xml:space="preserve"> 5*11.2/В</t>
    </r>
  </si>
  <si>
    <r>
      <t>більше 25 тис.грн ­</t>
    </r>
    <r>
      <rPr>
        <b/>
        <sz val="12"/>
        <color indexed="8"/>
        <rFont val="Times New Roman"/>
        <family val="1"/>
      </rPr>
      <t>10*11.2/В</t>
    </r>
  </si>
  <si>
    <t>11.3.</t>
  </si>
  <si>
    <r>
      <t xml:space="preserve">Кількість державних, відомчих, регіональних, обласних програм у виконанні яких бере участь підрозділ, </t>
    </r>
    <r>
      <rPr>
        <b/>
        <sz val="12"/>
        <color indexed="8"/>
        <rFont val="Times New Roman"/>
        <family val="1"/>
      </rPr>
      <t>одиниці</t>
    </r>
  </si>
  <si>
    <t>2*11.3/В</t>
  </si>
  <si>
    <t>11.4.</t>
  </si>
  <si>
    <r>
      <t xml:space="preserve">Кількість отриманих грантів на проведення наукових досліджень, </t>
    </r>
    <r>
      <rPr>
        <b/>
        <sz val="12"/>
        <color indexed="8"/>
        <rFont val="Times New Roman"/>
        <family val="1"/>
      </rPr>
      <t>одиниці</t>
    </r>
  </si>
  <si>
    <t>20*11.4/В</t>
  </si>
  <si>
    <t>11.5.1.</t>
  </si>
  <si>
    <r>
      <t xml:space="preserve">Кількість поданих заявок на видачу охоронних документів на об’єкти права інтелектуальної власності в звітному році, </t>
    </r>
    <r>
      <rPr>
        <b/>
        <sz val="12"/>
        <color indexed="8"/>
        <rFont val="Times New Roman"/>
        <family val="1"/>
      </rPr>
      <t>одиниці</t>
    </r>
  </si>
  <si>
    <t>15*11.5.1/В</t>
  </si>
  <si>
    <t>з оплатою ЦНТУ</t>
  </si>
  <si>
    <t>20*11.5.1/В</t>
  </si>
  <si>
    <t>з оплатою від авторів</t>
  </si>
  <si>
    <t>11.5.2.</t>
  </si>
  <si>
    <r>
      <t xml:space="preserve">Кількість отриманих авторських прав на розроблені алгоритми, комп’ютерні програми, технічні засоби, технологічні схеми, конструкторську документацію, монографії, навчальні посібники, рекламні проспекти, тощо, </t>
    </r>
    <r>
      <rPr>
        <b/>
        <sz val="12"/>
        <color indexed="8"/>
        <rFont val="Times New Roman"/>
        <family val="1"/>
      </rPr>
      <t>одиниці</t>
    </r>
  </si>
  <si>
    <t>15*11.5.2/В</t>
  </si>
  <si>
    <t>20*11.5.2/В</t>
  </si>
  <si>
    <t>11.5.3.</t>
  </si>
  <si>
    <r>
      <t xml:space="preserve">Кількість отриманих охоронних документів на об’єкти права інтелектуальної власності в звітному році, </t>
    </r>
    <r>
      <rPr>
        <b/>
        <sz val="12"/>
        <color indexed="8"/>
        <rFont val="Times New Roman"/>
        <family val="1"/>
      </rPr>
      <t>одиниці</t>
    </r>
  </si>
  <si>
    <t>20*11.5.3/В</t>
  </si>
  <si>
    <t>25*11.5.3/В</t>
  </si>
  <si>
    <t>11.5.4.</t>
  </si>
  <si>
    <r>
      <t xml:space="preserve">Кількість отриманих охоронних документів які підтримують в чинності дії патентів України на винаходи та корисні моделі, </t>
    </r>
    <r>
      <rPr>
        <b/>
        <sz val="12"/>
        <color indexed="8"/>
        <rFont val="Times New Roman"/>
        <family val="1"/>
      </rPr>
      <t>одиниці</t>
    </r>
  </si>
  <si>
    <t>20*11.5.4/В</t>
  </si>
  <si>
    <t>25*11.5.4/В</t>
  </si>
  <si>
    <t>11.6.</t>
  </si>
  <si>
    <r>
      <t xml:space="preserve">Кількість впровадженої науково-технічної продукції (НТП) у виробництво, </t>
    </r>
    <r>
      <rPr>
        <b/>
        <sz val="12"/>
        <color indexed="8"/>
        <rFont val="Times New Roman"/>
        <family val="1"/>
      </rPr>
      <t>одиниці</t>
    </r>
  </si>
  <si>
    <t>15*11.6/В</t>
  </si>
  <si>
    <t>11.7.</t>
  </si>
  <si>
    <r>
      <t xml:space="preserve">Кількість впровадженої НТП у навчальний процес, </t>
    </r>
    <r>
      <rPr>
        <b/>
        <sz val="12"/>
        <color indexed="8"/>
        <rFont val="Times New Roman"/>
        <family val="1"/>
      </rPr>
      <t>одиниці</t>
    </r>
  </si>
  <si>
    <t>10*11.7/В</t>
  </si>
  <si>
    <t>11.8.</t>
  </si>
  <si>
    <r>
      <t xml:space="preserve">Кількість доповідей науково-педагогічних працівників на наукових конференціях, симпозіумах, форумах за кордоном у звітному році, </t>
    </r>
    <r>
      <rPr>
        <b/>
        <sz val="12"/>
        <color indexed="8"/>
        <rFont val="Times New Roman"/>
        <family val="1"/>
      </rPr>
      <t>одиниці</t>
    </r>
  </si>
  <si>
    <t>5*11.8/В</t>
  </si>
  <si>
    <t>11.9.</t>
  </si>
  <si>
    <r>
      <t xml:space="preserve">Кількість доповідей науково-педагогічних працівників на конференціях, симпозіумах, форумах в межах України у звітному році, </t>
    </r>
    <r>
      <rPr>
        <b/>
        <sz val="12"/>
        <color indexed="8"/>
        <rFont val="Times New Roman"/>
        <family val="1"/>
      </rPr>
      <t>одиниці</t>
    </r>
  </si>
  <si>
    <t>3*11.9/В</t>
  </si>
  <si>
    <t>11.10.1</t>
  </si>
  <si>
    <r>
      <t xml:space="preserve">Кількість публікацій у виданнях (в тому числі зарубіжних), які входять до наукометричних баз даних Scopus, WebofScience, </t>
    </r>
    <r>
      <rPr>
        <b/>
        <sz val="12"/>
        <color indexed="8"/>
        <rFont val="Times New Roman"/>
        <family val="1"/>
      </rPr>
      <t>одиниці</t>
    </r>
  </si>
  <si>
    <t>20*11.10.1/В</t>
  </si>
  <si>
    <t>11.10.2</t>
  </si>
  <si>
    <r>
      <t xml:space="preserve">Кількість публікацій у виданнях, які опубліковані в зарубіжних наукових періодичних виданнях країн ОЕСР, </t>
    </r>
    <r>
      <rPr>
        <b/>
        <sz val="12"/>
        <color indexed="8"/>
        <rFont val="Times New Roman"/>
        <family val="1"/>
      </rPr>
      <t>одиниці</t>
    </r>
  </si>
  <si>
    <t>15*11.10.2/В</t>
  </si>
  <si>
    <t>11.10.3.</t>
  </si>
  <si>
    <r>
      <t xml:space="preserve">Кількість публікацій у виданнях, які опубліковані в зарубіжних наукових періодичних виданнях інших країн, </t>
    </r>
    <r>
      <rPr>
        <b/>
        <sz val="12"/>
        <color indexed="8"/>
        <rFont val="Times New Roman"/>
        <family val="1"/>
      </rPr>
      <t>одиниці</t>
    </r>
  </si>
  <si>
    <t>10*11.10.3/В</t>
  </si>
  <si>
    <t>11.10.4.</t>
  </si>
  <si>
    <r>
      <t xml:space="preserve">Кількість публікацій у виданнях, які опубліковані в наукових періодичних виданнях України категорії «Б», </t>
    </r>
    <r>
      <rPr>
        <b/>
        <sz val="12"/>
        <color indexed="8"/>
        <rFont val="Times New Roman"/>
        <family val="1"/>
      </rPr>
      <t>одиниці</t>
    </r>
  </si>
  <si>
    <t>12*11.10.4/В</t>
  </si>
  <si>
    <t>11.11.1.</t>
  </si>
  <si>
    <r>
      <t xml:space="preserve">Кількість цитувань у виданнях, які входять до наукометричної бази даних Scopus, WebofScience, </t>
    </r>
    <r>
      <rPr>
        <b/>
        <sz val="12"/>
        <color indexed="8"/>
        <rFont val="Times New Roman"/>
        <family val="1"/>
      </rPr>
      <t>одиниці</t>
    </r>
  </si>
  <si>
    <t>10*11.11.1/В</t>
  </si>
  <si>
    <t>11.11.2.</t>
  </si>
  <si>
    <r>
      <t xml:space="preserve">Кількість цитувань у виданнях, які входять до наукометричної бази даних GoogleScholar, </t>
    </r>
    <r>
      <rPr>
        <b/>
        <sz val="12"/>
        <color indexed="8"/>
        <rFont val="Times New Roman"/>
        <family val="1"/>
      </rPr>
      <t>одиниці</t>
    </r>
  </si>
  <si>
    <t>0.5*11.11.2/В</t>
  </si>
  <si>
    <t>11.12.1.</t>
  </si>
  <si>
    <r>
      <t xml:space="preserve">Наукометричні показники авторів (індекс Гірша наукометричної бази даних Scopus, WebofScience), </t>
    </r>
    <r>
      <rPr>
        <b/>
        <sz val="12"/>
        <color indexed="8"/>
        <rFont val="Times New Roman"/>
        <family val="1"/>
      </rPr>
      <t>одиниці</t>
    </r>
  </si>
  <si>
    <t>10*11.12.1/В</t>
  </si>
  <si>
    <t>11.12.2.</t>
  </si>
  <si>
    <r>
      <t xml:space="preserve">Наукометричні показники авторів, (індекс Гірша наукометричної бази даних GoogleScholar), </t>
    </r>
    <r>
      <rPr>
        <b/>
        <sz val="12"/>
        <color indexed="8"/>
        <rFont val="Times New Roman"/>
        <family val="1"/>
      </rPr>
      <t>одиниці</t>
    </r>
  </si>
  <si>
    <t>0.5*11.12.2/В</t>
  </si>
  <si>
    <t>11.13.1.</t>
  </si>
  <si>
    <r>
      <t xml:space="preserve">Чисельність штатних науково-педагогічних працівників, які є членами редколегії зарубіжних фахових видань, </t>
    </r>
    <r>
      <rPr>
        <b/>
        <sz val="12"/>
        <color indexed="8"/>
        <rFont val="Times New Roman"/>
        <family val="1"/>
      </rPr>
      <t>одиниці</t>
    </r>
  </si>
  <si>
    <t>20*11.13.1/В</t>
  </si>
  <si>
    <t>11.13.2.</t>
  </si>
  <si>
    <r>
      <t xml:space="preserve">Чисельність штатних науково-педагогічних працівників, які є членами редколегії фахових видань України, </t>
    </r>
    <r>
      <rPr>
        <b/>
        <sz val="12"/>
        <color indexed="8"/>
        <rFont val="Times New Roman"/>
        <family val="1"/>
      </rPr>
      <t>одиниці</t>
    </r>
  </si>
  <si>
    <t>15*11.13.2/В</t>
  </si>
  <si>
    <t>11.14.</t>
  </si>
  <si>
    <r>
      <t xml:space="preserve">Кількість опублікованих в звітному році монографій, </t>
    </r>
    <r>
      <rPr>
        <b/>
        <sz val="12"/>
        <color indexed="8"/>
        <rFont val="Times New Roman"/>
        <family val="1"/>
      </rPr>
      <t>одиниці</t>
    </r>
  </si>
  <si>
    <r>
      <t>від 1 до 5 д.а</t>
    </r>
    <r>
      <rPr>
        <b/>
        <sz val="12"/>
        <color indexed="8"/>
        <rFont val="Times New Roman"/>
        <family val="1"/>
      </rPr>
      <t>- 5*11.14/В</t>
    </r>
  </si>
  <si>
    <r>
      <t>від 5 до 15 д.а</t>
    </r>
    <r>
      <rPr>
        <b/>
        <sz val="12"/>
        <color indexed="8"/>
        <rFont val="Times New Roman"/>
        <family val="1"/>
      </rPr>
      <t>- 10*11.14/В</t>
    </r>
  </si>
  <si>
    <r>
      <t>більше 15 д.а</t>
    </r>
    <r>
      <rPr>
        <b/>
        <sz val="12"/>
        <color indexed="8"/>
        <rFont val="Times New Roman"/>
        <family val="1"/>
      </rPr>
      <t xml:space="preserve"> - 15*11.14/В</t>
    </r>
  </si>
  <si>
    <t>11.15.</t>
  </si>
  <si>
    <r>
      <t xml:space="preserve">Кількість здобувачів вищої освіти, які взяли участь у ІІ етапі Всеукраїнських та ін. олімпіад під керівництвом співробітників підрозділу, </t>
    </r>
    <r>
      <rPr>
        <b/>
        <sz val="12"/>
        <color indexed="8"/>
        <rFont val="Times New Roman"/>
        <family val="1"/>
      </rPr>
      <t>одиниці</t>
    </r>
  </si>
  <si>
    <t>5*11.15/В</t>
  </si>
  <si>
    <t>11.16.</t>
  </si>
  <si>
    <r>
      <t xml:space="preserve">Кількість робіт, що були направлені для участі у ІІ турі конкурсів наукових робіт здобувачів вищої освітипід керівництвом співробітників підрозділу, </t>
    </r>
    <r>
      <rPr>
        <b/>
        <sz val="12"/>
        <color indexed="8"/>
        <rFont val="Times New Roman"/>
        <family val="1"/>
      </rPr>
      <t>одиниці</t>
    </r>
  </si>
  <si>
    <t>5*11.16/В</t>
  </si>
  <si>
    <t>11.17.</t>
  </si>
  <si>
    <r>
      <t>Кількість отриманих призових місць за результатами участі студентів у ІІ етапі Всеукраїнських та ін. олімпіад,</t>
    </r>
    <r>
      <rPr>
        <b/>
        <sz val="12"/>
        <color indexed="8"/>
        <rFont val="Times New Roman"/>
        <family val="1"/>
      </rPr>
      <t xml:space="preserve"> одиниці</t>
    </r>
  </si>
  <si>
    <r>
      <t xml:space="preserve">переможці </t>
    </r>
    <r>
      <rPr>
        <b/>
        <sz val="12"/>
        <color indexed="8"/>
        <rFont val="Times New Roman"/>
        <family val="1"/>
      </rPr>
      <t>- 20*11.17/В</t>
    </r>
  </si>
  <si>
    <r>
      <t xml:space="preserve">призери </t>
    </r>
    <r>
      <rPr>
        <b/>
        <sz val="12"/>
        <color indexed="8"/>
        <rFont val="Times New Roman"/>
        <family val="1"/>
      </rPr>
      <t>- 15*11.17/В</t>
    </r>
  </si>
  <si>
    <t>11.18.</t>
  </si>
  <si>
    <r>
      <t>Кількість отриманих призових місць за результатами участі у ІІ турі Всеукраїнських та ін. конкурсівнаукових робіт здобувачів вищої освіти,</t>
    </r>
    <r>
      <rPr>
        <b/>
        <sz val="12"/>
        <color indexed="8"/>
        <rFont val="Times New Roman"/>
        <family val="1"/>
      </rPr>
      <t>одиниці</t>
    </r>
  </si>
  <si>
    <r>
      <t xml:space="preserve">переможці </t>
    </r>
    <r>
      <rPr>
        <b/>
        <sz val="12"/>
        <color indexed="8"/>
        <rFont val="Times New Roman"/>
        <family val="1"/>
      </rPr>
      <t>- 20*11.18/В</t>
    </r>
  </si>
  <si>
    <r>
      <t xml:space="preserve">призери </t>
    </r>
    <r>
      <rPr>
        <b/>
        <sz val="12"/>
        <color indexed="8"/>
        <rFont val="Times New Roman"/>
        <family val="1"/>
      </rPr>
      <t>- 15*11.18/В</t>
    </r>
  </si>
  <si>
    <t>11.19.</t>
  </si>
  <si>
    <r>
      <t xml:space="preserve">Кількість студентських наукових гуртків на кафедрі, </t>
    </r>
    <r>
      <rPr>
        <b/>
        <sz val="12"/>
        <color indexed="8"/>
        <rFont val="Times New Roman"/>
        <family val="1"/>
      </rPr>
      <t>одиниці</t>
    </r>
  </si>
  <si>
    <t>5*11.19/В</t>
  </si>
  <si>
    <t>11.20.1</t>
  </si>
  <si>
    <r>
      <t xml:space="preserve">Кількість міжнародних конференцій, організованих і проведених підрозділом, </t>
    </r>
    <r>
      <rPr>
        <b/>
        <sz val="12"/>
        <color indexed="8"/>
        <rFont val="Times New Roman"/>
        <family val="1"/>
      </rPr>
      <t>одиниці</t>
    </r>
  </si>
  <si>
    <t>20*11.20.1/В</t>
  </si>
  <si>
    <t>11.20.2</t>
  </si>
  <si>
    <r>
      <t xml:space="preserve">Кількість зарубіжних конференцій, у яких підрозділ є співорганізатором, </t>
    </r>
    <r>
      <rPr>
        <b/>
        <sz val="12"/>
        <color indexed="8"/>
        <rFont val="Times New Roman"/>
        <family val="1"/>
      </rPr>
      <t>одиниці</t>
    </r>
  </si>
  <si>
    <t>15*11.20.2/В</t>
  </si>
  <si>
    <t>11.20.3</t>
  </si>
  <si>
    <r>
      <t xml:space="preserve">Кількість міжнародних інтернет-конференцій, організованих і проведених підрозділом, </t>
    </r>
    <r>
      <rPr>
        <b/>
        <sz val="12"/>
        <color indexed="8"/>
        <rFont val="Times New Roman"/>
        <family val="1"/>
      </rPr>
      <t>одиниці</t>
    </r>
  </si>
  <si>
    <t>10*11.20.3/В</t>
  </si>
  <si>
    <t>11.21.1</t>
  </si>
  <si>
    <r>
      <t xml:space="preserve">Кількість всеукраїнських конференцій, організованих і проведених підрозділом, </t>
    </r>
    <r>
      <rPr>
        <b/>
        <sz val="12"/>
        <color indexed="8"/>
        <rFont val="Times New Roman"/>
        <family val="1"/>
      </rPr>
      <t>одиниці</t>
    </r>
  </si>
  <si>
    <t>15*11.21.1/В</t>
  </si>
  <si>
    <t>11.21.2.</t>
  </si>
  <si>
    <r>
      <t xml:space="preserve">Кількість всеукраїнських інтернет-конференцій, регіональних інтернет-конференцій, семінарів та круглих столів, організованих і проведених підрозділом, </t>
    </r>
    <r>
      <rPr>
        <b/>
        <sz val="12"/>
        <color indexed="8"/>
        <rFont val="Times New Roman"/>
        <family val="1"/>
      </rPr>
      <t>одиниці</t>
    </r>
  </si>
  <si>
    <t>5*11.21.2/В</t>
  </si>
  <si>
    <t>11.22.</t>
  </si>
  <si>
    <r>
      <t xml:space="preserve">Кількість регіональних конференцій, семінарів, круглих столів та олімпіад для школярів, організованих і проведених підрозділом, </t>
    </r>
    <r>
      <rPr>
        <b/>
        <sz val="12"/>
        <color indexed="8"/>
        <rFont val="Times New Roman"/>
        <family val="1"/>
      </rPr>
      <t>одиниці</t>
    </r>
  </si>
  <si>
    <t>10*11.22/В</t>
  </si>
  <si>
    <t>11.23.</t>
  </si>
  <si>
    <r>
      <rPr>
        <b/>
        <sz val="12"/>
        <color indexed="8"/>
        <rFont val="Times New Roman"/>
        <family val="1"/>
      </rPr>
      <t>Участь викладачів</t>
    </r>
    <r>
      <rPr>
        <sz val="12"/>
        <color indexed="8"/>
        <rFont val="Times New Roman"/>
        <family val="1"/>
      </rPr>
      <t xml:space="preserve"> кафедри у проекті «Кіровоградської Малої академії наук учнівської молоді»</t>
    </r>
  </si>
  <si>
    <r>
      <t xml:space="preserve">+2 бали              </t>
    </r>
    <r>
      <rPr>
        <sz val="12"/>
        <color indexed="8"/>
        <rFont val="Times New Roman"/>
        <family val="1"/>
      </rPr>
      <t xml:space="preserve"> не залежно від кількості викладачів</t>
    </r>
  </si>
  <si>
    <t>11.24.</t>
  </si>
  <si>
    <r>
      <rPr>
        <b/>
        <sz val="12"/>
        <color indexed="8"/>
        <rFont val="Times New Roman"/>
        <family val="1"/>
      </rPr>
      <t>Наявність</t>
    </r>
    <r>
      <rPr>
        <sz val="12"/>
        <color indexed="8"/>
        <rFont val="Times New Roman"/>
        <family val="1"/>
      </rPr>
      <t xml:space="preserve"> кафедрального сайту, його якість та оперативність оновлення, наявність презентації діяльності кафедри </t>
    </r>
  </si>
  <si>
    <r>
      <t xml:space="preserve">висока </t>
    </r>
    <r>
      <rPr>
        <b/>
        <sz val="12"/>
        <color indexed="8"/>
        <rFont val="Times New Roman"/>
        <family val="1"/>
      </rPr>
      <t>5 балів</t>
    </r>
  </si>
  <si>
    <r>
      <t xml:space="preserve">середня </t>
    </r>
    <r>
      <rPr>
        <b/>
        <sz val="12"/>
        <color indexed="8"/>
        <rFont val="Times New Roman"/>
        <family val="1"/>
      </rPr>
      <t>3 бали</t>
    </r>
  </si>
  <si>
    <r>
      <t>низька</t>
    </r>
    <r>
      <rPr>
        <b/>
        <sz val="12"/>
        <color indexed="8"/>
        <rFont val="Times New Roman"/>
        <family val="1"/>
      </rPr>
      <t xml:space="preserve"> 1 бал</t>
    </r>
  </si>
  <si>
    <t>12.</t>
  </si>
  <si>
    <t>Якість підготовки</t>
  </si>
  <si>
    <t>12.1.</t>
  </si>
  <si>
    <r>
      <t xml:space="preserve">Загальна чисельність випускників (бакалаврів та магістрів), які здобули диплом з відзнакою, </t>
    </r>
    <r>
      <rPr>
        <b/>
        <sz val="12"/>
        <color indexed="8"/>
        <rFont val="Times New Roman"/>
        <family val="1"/>
      </rPr>
      <t>особи</t>
    </r>
  </si>
  <si>
    <t>2*12.1/(МД+ МЗ+РД+РЗ)</t>
  </si>
  <si>
    <t>12.2.</t>
  </si>
  <si>
    <r>
      <t xml:space="preserve">Чисельність магістрів денної форми навчання випуску у звітному році, які продовжили навчання в аспірантурі, </t>
    </r>
    <r>
      <rPr>
        <b/>
        <sz val="12"/>
        <color indexed="8"/>
        <rFont val="Times New Roman"/>
        <family val="1"/>
      </rPr>
      <t>особи</t>
    </r>
  </si>
  <si>
    <t>5*12.2/МД</t>
  </si>
  <si>
    <t>13.</t>
  </si>
  <si>
    <t>Працевлаштування</t>
  </si>
  <si>
    <t>13.1.</t>
  </si>
  <si>
    <r>
      <t xml:space="preserve">Чисельність випускників денної форми, які отримали направлення на роботу, </t>
    </r>
    <r>
      <rPr>
        <b/>
        <sz val="12"/>
        <color indexed="8"/>
        <rFont val="Times New Roman"/>
        <family val="1"/>
      </rPr>
      <t>особи</t>
    </r>
  </si>
  <si>
    <t>0,5*13.1/МД</t>
  </si>
  <si>
    <t>13.2.</t>
  </si>
  <si>
    <r>
      <t xml:space="preserve">Чисельність випускників денної форми розподілених на підставі тристоронньої угоди, </t>
    </r>
    <r>
      <rPr>
        <b/>
        <sz val="12"/>
        <color indexed="8"/>
        <rFont val="Times New Roman"/>
        <family val="1"/>
      </rPr>
      <t>особи</t>
    </r>
  </si>
  <si>
    <t>0,5*13.2/МД</t>
  </si>
  <si>
    <t>14.</t>
  </si>
  <si>
    <t>Фінансові ресурси</t>
  </si>
  <si>
    <t>14.1.</t>
  </si>
  <si>
    <r>
      <t xml:space="preserve">Обсяг спеціальних коштів перерахованих навчальному закладу у звітному році, як плата за навчання, </t>
    </r>
    <r>
      <rPr>
        <b/>
        <sz val="12"/>
        <color indexed="8"/>
        <rFont val="Times New Roman"/>
        <family val="1"/>
      </rPr>
      <t>тис. грн.</t>
    </r>
  </si>
  <si>
    <r>
      <t xml:space="preserve">для технічних спеціальностей </t>
    </r>
    <r>
      <rPr>
        <b/>
        <sz val="12"/>
        <color indexed="8"/>
        <rFont val="Times New Roman"/>
        <family val="1"/>
      </rPr>
      <t>0,3*14.1/В</t>
    </r>
  </si>
  <si>
    <r>
      <t xml:space="preserve">для економічних спеціальностей </t>
    </r>
    <r>
      <rPr>
        <b/>
        <sz val="12"/>
        <color indexed="8"/>
        <rFont val="Times New Roman"/>
        <family val="1"/>
      </rPr>
      <t>0,2*14.1/В</t>
    </r>
  </si>
  <si>
    <t>14.2.</t>
  </si>
  <si>
    <r>
      <t xml:space="preserve">Обсяг спонсорської допомоги у звітному році, включаючи вартість переданого обладнання, матеріалів і т.д., </t>
    </r>
    <r>
      <rPr>
        <b/>
        <sz val="12"/>
        <color indexed="8"/>
        <rFont val="Times New Roman"/>
        <family val="1"/>
      </rPr>
      <t>тис. грн.</t>
    </r>
  </si>
  <si>
    <t>1*14.2/В</t>
  </si>
  <si>
    <t>14.3.</t>
  </si>
  <si>
    <r>
      <t xml:space="preserve">Обсяг коштів отриманих за виконання платних послуг (крім платного навчання), </t>
    </r>
    <r>
      <rPr>
        <b/>
        <sz val="12"/>
        <color indexed="8"/>
        <rFont val="Times New Roman"/>
        <family val="1"/>
      </rPr>
      <t>тис. грн.</t>
    </r>
  </si>
  <si>
    <t>1*14.3/В</t>
  </si>
  <si>
    <t>15.</t>
  </si>
  <si>
    <t>Методична робота</t>
  </si>
  <si>
    <t>15.1.</t>
  </si>
  <si>
    <r>
      <t xml:space="preserve">Видано підручників, затверджених Вченою радою університету, зареєстрованих в МОВ та розміщених в університетському репозитарії CUNTUR, </t>
    </r>
    <r>
      <rPr>
        <b/>
        <sz val="12"/>
        <color indexed="8"/>
        <rFont val="Times New Roman"/>
        <family val="1"/>
      </rPr>
      <t>одиниці</t>
    </r>
  </si>
  <si>
    <t>20*15.1/В</t>
  </si>
  <si>
    <t>15.2.</t>
  </si>
  <si>
    <r>
      <t xml:space="preserve">Видано найменувань навчальних посібників затверджених Вченою радою університету, зареєстрованих в МОВ та розміщених в університетському репозитарії CUNTUR, </t>
    </r>
    <r>
      <rPr>
        <b/>
        <sz val="12"/>
        <color indexed="8"/>
        <rFont val="Times New Roman"/>
        <family val="1"/>
      </rPr>
      <t>одиниці</t>
    </r>
  </si>
  <si>
    <t>10*15.2/В</t>
  </si>
  <si>
    <t>15.3.</t>
  </si>
  <si>
    <r>
      <t xml:space="preserve">Кількість найменувань підготовлених електронних варіантів методичних розробок, зареєстрованих в МОВ та розміщених в університетському репозитарії CUNTUR, (методичні вказівки до вивчення дисципліни, практичних та лабораторних робіт, самостійної роботи студента, курсових робіт (проектів) тощо), </t>
    </r>
    <r>
      <rPr>
        <b/>
        <sz val="12"/>
        <color indexed="8"/>
        <rFont val="Times New Roman"/>
        <family val="1"/>
      </rPr>
      <t>одиниці</t>
    </r>
  </si>
  <si>
    <t>0,5*15.3/В</t>
  </si>
  <si>
    <t>15.4.</t>
  </si>
  <si>
    <r>
      <t>Кількість виданих методичних вказівок, зареєстрованих в МОВ та розміщених в університетському репозитарії CUNTUR,</t>
    </r>
    <r>
      <rPr>
        <b/>
        <sz val="12"/>
        <color indexed="8"/>
        <rFont val="Times New Roman"/>
        <family val="1"/>
      </rPr>
      <t xml:space="preserve"> одиниці</t>
    </r>
  </si>
  <si>
    <t>15.4/В</t>
  </si>
  <si>
    <t>15.5.</t>
  </si>
  <si>
    <r>
      <t xml:space="preserve">Наявність навчально-методичного комплексу для викладання дисципліни іноземною мовою (мовою ЄС) за наявністю сертифіката рівня В2 та/або дипломів про вищу освіту, які дають право викладати відповідні іноземні мови, </t>
    </r>
    <r>
      <rPr>
        <b/>
        <sz val="12"/>
        <color indexed="8"/>
        <rFont val="Times New Roman"/>
        <family val="1"/>
      </rPr>
      <t>одиниці</t>
    </r>
  </si>
  <si>
    <t>+1 бал за кожний комплекс</t>
  </si>
  <si>
    <t>15.6.</t>
  </si>
  <si>
    <r>
      <t xml:space="preserve">Кількість д.а. конспекту лекцій з дисциплін, що проводяться іноземною мовою (англійською мовою, офіційними мовами ЄС), </t>
    </r>
    <r>
      <rPr>
        <b/>
        <sz val="12"/>
        <color indexed="8"/>
        <rFont val="Times New Roman"/>
        <family val="1"/>
      </rPr>
      <t>одиниці</t>
    </r>
  </si>
  <si>
    <t>15.6/В</t>
  </si>
  <si>
    <t>16.</t>
  </si>
  <si>
    <t>Правопорушення</t>
  </si>
  <si>
    <t>16.1.</t>
  </si>
  <si>
    <r>
      <t xml:space="preserve">Кількість зареєстрованих злочинів, скоєних штатними працівниками, (за рішенням суду), </t>
    </r>
    <r>
      <rPr>
        <b/>
        <sz val="12"/>
        <color indexed="8"/>
        <rFont val="Times New Roman"/>
        <family val="1"/>
      </rPr>
      <t>одиниці</t>
    </r>
  </si>
  <si>
    <r>
      <t xml:space="preserve">за кожне порушення:         </t>
    </r>
    <r>
      <rPr>
        <b/>
        <sz val="12"/>
        <color indexed="8"/>
        <rFont val="Times New Roman"/>
        <family val="1"/>
      </rPr>
      <t>-10</t>
    </r>
  </si>
  <si>
    <t>16.2.</t>
  </si>
  <si>
    <r>
      <t xml:space="preserve">Чисельність штатних працівників притягнутих до адміністративної та дисциплінарної відповідальності, </t>
    </r>
    <r>
      <rPr>
        <b/>
        <sz val="12"/>
        <color indexed="8"/>
        <rFont val="Times New Roman"/>
        <family val="1"/>
      </rPr>
      <t>одиниці</t>
    </r>
  </si>
  <si>
    <r>
      <t xml:space="preserve">за кожне порушення:         </t>
    </r>
    <r>
      <rPr>
        <b/>
        <sz val="12"/>
        <color indexed="8"/>
        <rFont val="Times New Roman"/>
        <family val="1"/>
      </rPr>
      <t>-2</t>
    </r>
  </si>
  <si>
    <t>17.</t>
  </si>
  <si>
    <t>Робота наставника, куратора</t>
  </si>
  <si>
    <t>17.1.</t>
  </si>
  <si>
    <r>
      <t xml:space="preserve">Кількість викладачів-наставників груп, </t>
    </r>
    <r>
      <rPr>
        <b/>
        <sz val="12"/>
        <color indexed="8"/>
        <rFont val="Times New Roman"/>
        <family val="1"/>
      </rPr>
      <t>особи</t>
    </r>
  </si>
  <si>
    <t>17.1/В</t>
  </si>
  <si>
    <t>17.2.</t>
  </si>
  <si>
    <r>
      <t xml:space="preserve">Організація роботи клубів здобувачів вищої освіти, </t>
    </r>
    <r>
      <rPr>
        <b/>
        <sz val="12"/>
        <color indexed="8"/>
        <rFont val="Times New Roman"/>
        <family val="1"/>
      </rPr>
      <t>одиниці</t>
    </r>
  </si>
  <si>
    <t>2*17.2/В</t>
  </si>
  <si>
    <t>17.3.</t>
  </si>
  <si>
    <r>
      <t xml:space="preserve">Організація роботи клубів здобувачів вищої освіти, пов’язаних з вивченням або поглибленням знань з іноземних мов, </t>
    </r>
    <r>
      <rPr>
        <b/>
        <sz val="12"/>
        <color indexed="8"/>
        <rFont val="Times New Roman"/>
        <family val="1"/>
      </rPr>
      <t>одиниці</t>
    </r>
  </si>
  <si>
    <t>3*17.3/В</t>
  </si>
  <si>
    <t>17.4.</t>
  </si>
  <si>
    <r>
      <t xml:space="preserve">Представлення роботи клубу здобувачів вищої освіти за межами університету, </t>
    </r>
    <r>
      <rPr>
        <b/>
        <sz val="12"/>
        <color indexed="8"/>
        <rFont val="Times New Roman"/>
        <family val="1"/>
      </rPr>
      <t>одиниці</t>
    </r>
  </si>
  <si>
    <t>1*17.4/В</t>
  </si>
  <si>
    <t>18.</t>
  </si>
  <si>
    <t>Навчальна та організаційна робота</t>
  </si>
  <si>
    <t>18.1.</t>
  </si>
  <si>
    <r>
      <t xml:space="preserve">Кількість позитивних процедур акредитацій, </t>
    </r>
    <r>
      <rPr>
        <b/>
        <sz val="12"/>
        <color indexed="8"/>
        <rFont val="Times New Roman"/>
        <family val="1"/>
      </rPr>
      <t>одиниці</t>
    </r>
  </si>
  <si>
    <r>
      <t xml:space="preserve">за позитивну процедуру акредитації:     </t>
    </r>
    <r>
      <rPr>
        <b/>
        <sz val="12"/>
        <color indexed="8"/>
        <rFont val="Times New Roman"/>
        <family val="1"/>
      </rPr>
      <t xml:space="preserve">+3 бала  </t>
    </r>
    <r>
      <rPr>
        <sz val="12"/>
        <color indexed="8"/>
        <rFont val="Times New Roman"/>
        <family val="1"/>
      </rPr>
      <t xml:space="preserve">          на всі кафедри за якими закріплена освітня програма</t>
    </r>
  </si>
  <si>
    <t>18.2.</t>
  </si>
  <si>
    <r>
      <t xml:space="preserve">Кількість позитивних процедур ліцензування </t>
    </r>
    <r>
      <rPr>
        <b/>
        <sz val="12"/>
        <color indexed="8"/>
        <rFont val="Times New Roman"/>
        <family val="1"/>
      </rPr>
      <t>у звітному році</t>
    </r>
  </si>
  <si>
    <r>
      <t xml:space="preserve">за позитивну процедуру ліцензування за новою спеціальністю: </t>
    </r>
    <r>
      <rPr>
        <b/>
        <sz val="12"/>
        <color indexed="8"/>
        <rFont val="Times New Roman"/>
        <family val="1"/>
      </rPr>
      <t>+5 балів</t>
    </r>
  </si>
  <si>
    <t>18.3.</t>
  </si>
  <si>
    <r>
      <t xml:space="preserve">Кількість новостворених навчальних та наукових лабораторій у звітному році, </t>
    </r>
    <r>
      <rPr>
        <b/>
        <sz val="12"/>
        <color indexed="8"/>
        <rFont val="Times New Roman"/>
        <family val="1"/>
      </rPr>
      <t>одиниці</t>
    </r>
  </si>
  <si>
    <r>
      <t xml:space="preserve">за кожне створення:      </t>
    </r>
    <r>
      <rPr>
        <b/>
        <sz val="12"/>
        <color indexed="8"/>
        <rFont val="Times New Roman"/>
        <family val="1"/>
      </rPr>
      <t>0,5</t>
    </r>
  </si>
  <si>
    <t>18.4.</t>
  </si>
  <si>
    <r>
      <t xml:space="preserve">Кількість нових навчальних дисциплін освоєних у звітному році, </t>
    </r>
    <r>
      <rPr>
        <b/>
        <sz val="12"/>
        <color indexed="8"/>
        <rFont val="Times New Roman"/>
        <family val="1"/>
      </rPr>
      <t>одиниці</t>
    </r>
  </si>
  <si>
    <t>5*18.4/Т</t>
  </si>
  <si>
    <t>18.5.</t>
  </si>
  <si>
    <r>
      <t xml:space="preserve">Кількість дипломних проектів, робіт виконаних за письмовими замовленнями підприємств, організацій, </t>
    </r>
    <r>
      <rPr>
        <b/>
        <sz val="12"/>
        <color indexed="8"/>
        <rFont val="Times New Roman"/>
        <family val="1"/>
      </rPr>
      <t>одиниці</t>
    </r>
  </si>
  <si>
    <t>2*18.5/(МД+МЗ)</t>
  </si>
  <si>
    <t>18.6</t>
  </si>
  <si>
    <r>
      <t xml:space="preserve">Кількість захистів дипломних проектів, робіт на підприємствах і в організаціях області, </t>
    </r>
    <r>
      <rPr>
        <b/>
        <sz val="12"/>
        <color indexed="8"/>
        <rFont val="Times New Roman"/>
        <family val="1"/>
      </rPr>
      <t>одиниці</t>
    </r>
  </si>
  <si>
    <t>2*18.6/(МД+МЗ)</t>
  </si>
  <si>
    <t>18.7.</t>
  </si>
  <si>
    <r>
      <t xml:space="preserve">Викладання дисциплін іноземною мовою (мовою ЄС) за наявністю сертифіката рівня В2 та/або дипломів про вищу освіту, які дають право викладати відповідні іноземні мови, </t>
    </r>
    <r>
      <rPr>
        <b/>
        <sz val="12"/>
        <color indexed="8"/>
        <rFont val="Times New Roman"/>
        <family val="1"/>
      </rPr>
      <t>одиниці</t>
    </r>
  </si>
  <si>
    <t>12*18.7/В</t>
  </si>
  <si>
    <t>18.8</t>
  </si>
  <si>
    <r>
      <t xml:space="preserve">Викладання дисциплін іноземною мовою (мовою ЄС) за наявністю відповідних робочих програм (викладачами, які можуть викладати іноземною мовою), </t>
    </r>
    <r>
      <rPr>
        <b/>
        <sz val="12"/>
        <color indexed="8"/>
        <rFont val="Times New Roman"/>
        <family val="1"/>
      </rPr>
      <t>одиниці</t>
    </r>
  </si>
  <si>
    <t>2*18.8/В</t>
  </si>
  <si>
    <t>18.9.</t>
  </si>
  <si>
    <t>Організація заходів, які формують позитивний імідж університету: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</si>
  <si>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на телебаченні та в ЗМІ національного рівня</t>
    </r>
  </si>
  <si>
    <r>
      <t xml:space="preserve">+3 бали </t>
    </r>
    <r>
      <rPr>
        <sz val="12"/>
        <color indexed="8"/>
        <rFont val="Times New Roman"/>
        <family val="1"/>
      </rPr>
      <t>за захід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</si>
  <si>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на телебаченні та в ЗМІ регіонального рівня</t>
    </r>
  </si>
  <si>
    <r>
      <t xml:space="preserve">+2 бали </t>
    </r>
    <r>
      <rPr>
        <sz val="12"/>
        <color indexed="8"/>
        <rFont val="Times New Roman"/>
        <family val="1"/>
      </rPr>
      <t>за захід</t>
    </r>
  </si>
  <si>
    <t>18.10.</t>
  </si>
  <si>
    <t>Діяльність, пов’язана з рекламою університету: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</si>
  <si>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реклама на білбордах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</si>
  <si>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реклама в буклетах</t>
    </r>
  </si>
  <si>
    <r>
      <t xml:space="preserve">+2 бали </t>
    </r>
    <r>
      <rPr>
        <sz val="12"/>
        <color indexed="8"/>
        <rFont val="Times New Roman"/>
        <family val="1"/>
      </rPr>
      <t>за тираж</t>
    </r>
  </si>
  <si>
    <t>19.</t>
  </si>
  <si>
    <t>Отримані нагороди (у звітному році)</t>
  </si>
  <si>
    <t>19.1.</t>
  </si>
  <si>
    <r>
      <t xml:space="preserve">Кількість працівників яким присвоєно почесне звання “Заслужений”, </t>
    </r>
    <r>
      <rPr>
        <b/>
        <sz val="12"/>
        <color indexed="8"/>
        <rFont val="Times New Roman"/>
        <family val="1"/>
      </rPr>
      <t>особи</t>
    </r>
  </si>
  <si>
    <t>5*19.1/В</t>
  </si>
  <si>
    <t>19.2.</t>
  </si>
  <si>
    <r>
      <t xml:space="preserve">Кількість працівників, які отримали державні нагороди (ордени та медалі), </t>
    </r>
    <r>
      <rPr>
        <b/>
        <sz val="12"/>
        <color indexed="8"/>
        <rFont val="Times New Roman"/>
        <family val="1"/>
      </rPr>
      <t>особи</t>
    </r>
  </si>
  <si>
    <t>4*19.2/В</t>
  </si>
  <si>
    <t>19.3.</t>
  </si>
  <si>
    <r>
      <t xml:space="preserve">Кількість працівників, які отримали Почесні грамоти Кабінету Міністрів або Верховної ради, </t>
    </r>
    <r>
      <rPr>
        <b/>
        <sz val="12"/>
        <color indexed="8"/>
        <rFont val="Times New Roman"/>
        <family val="1"/>
      </rPr>
      <t>особи</t>
    </r>
  </si>
  <si>
    <t>3*19.3/В</t>
  </si>
  <si>
    <t>19.4.</t>
  </si>
  <si>
    <r>
      <t xml:space="preserve">Кількість працівників, які отримали нагороди МОН (“Відмінник освіти”, “Петро Могила”, “за наукові досягнення”), </t>
    </r>
    <r>
      <rPr>
        <b/>
        <sz val="12"/>
        <color indexed="8"/>
        <rFont val="Times New Roman"/>
        <family val="1"/>
      </rPr>
      <t>особи</t>
    </r>
  </si>
  <si>
    <t>2*19.4/В</t>
  </si>
  <si>
    <t>19.5.</t>
  </si>
  <si>
    <r>
      <t xml:space="preserve">Кількість працівників, які отримали Почесні грамоти МОН, облдержадміністрації, облради, міськради, </t>
    </r>
    <r>
      <rPr>
        <b/>
        <sz val="12"/>
        <color indexed="8"/>
        <rFont val="Times New Roman"/>
        <family val="1"/>
      </rPr>
      <t>особи</t>
    </r>
  </si>
  <si>
    <t>19.5/В</t>
  </si>
  <si>
    <t>19.6.</t>
  </si>
  <si>
    <r>
      <rPr>
        <b/>
        <sz val="12"/>
        <color indexed="8"/>
        <rFont val="Times New Roman"/>
        <family val="1"/>
      </rPr>
      <t>Отримання премій</t>
    </r>
    <r>
      <rPr>
        <sz val="12"/>
        <color indexed="8"/>
        <rFont val="Times New Roman"/>
        <family val="1"/>
      </rPr>
      <t xml:space="preserve"> державного та регіонального рівнів працівниками підрозділу</t>
    </r>
  </si>
  <si>
    <r>
      <t xml:space="preserve">+5 балів           </t>
    </r>
    <r>
      <rPr>
        <sz val="12"/>
        <color indexed="8"/>
        <rFont val="Times New Roman"/>
        <family val="1"/>
      </rPr>
      <t>за кожного преміанта</t>
    </r>
  </si>
  <si>
    <t>19.7.</t>
  </si>
  <si>
    <r>
      <t xml:space="preserve">Нагороди зарубіжних країн, вищих навчальних закладів на умовах наукових товариств, </t>
    </r>
    <r>
      <rPr>
        <b/>
        <sz val="12"/>
        <color indexed="8"/>
        <rFont val="Times New Roman"/>
        <family val="1"/>
      </rPr>
      <t>одиниці</t>
    </r>
  </si>
  <si>
    <t>4*19.7/В</t>
  </si>
  <si>
    <t>19.8.</t>
  </si>
  <si>
    <r>
      <t>Кількість отриманих стипендій молодих учених регіонального рівня,</t>
    </r>
    <r>
      <rPr>
        <b/>
        <sz val="12"/>
        <color indexed="8"/>
        <rFont val="Times New Roman"/>
        <family val="1"/>
      </rPr>
      <t xml:space="preserve"> одиниці</t>
    </r>
  </si>
  <si>
    <r>
      <t xml:space="preserve">+2 балів           </t>
    </r>
    <r>
      <rPr>
        <sz val="12"/>
        <color indexed="8"/>
        <rFont val="Times New Roman"/>
        <family val="1"/>
      </rPr>
      <t>за кожного стипендіата</t>
    </r>
  </si>
  <si>
    <t>19.9.</t>
  </si>
  <si>
    <r>
      <t>Кількість отриманих премій молодих учених регіонального рівня,</t>
    </r>
    <r>
      <rPr>
        <b/>
        <sz val="12"/>
        <color indexed="8"/>
        <rFont val="Times New Roman"/>
        <family val="1"/>
      </rPr>
      <t xml:space="preserve"> одиниці</t>
    </r>
  </si>
  <si>
    <t>19.10.</t>
  </si>
  <si>
    <r>
      <t xml:space="preserve">Кількість працівників молодих науковців, які отримують іменні стипендії та премії Всеукраїнського рівня, </t>
    </r>
    <r>
      <rPr>
        <b/>
        <sz val="12"/>
        <color indexed="8"/>
        <rFont val="Times New Roman"/>
        <family val="1"/>
      </rPr>
      <t>одиниці</t>
    </r>
  </si>
  <si>
    <r>
      <t xml:space="preserve">+5 балів           </t>
    </r>
    <r>
      <rPr>
        <sz val="12"/>
        <color indexed="8"/>
        <rFont val="Times New Roman"/>
        <family val="1"/>
      </rPr>
      <t>за кожного номінанта</t>
    </r>
  </si>
  <si>
    <t>20.</t>
  </si>
  <si>
    <t>Комп’ютеризація навчального процесу</t>
  </si>
  <si>
    <t>20.1.</t>
  </si>
  <si>
    <r>
      <t>Кількість комп’ютерних робочих місць, які використовуються в навчальному процесі, мають доступ до Інтернету та бібліотечних послуг</t>
    </r>
    <r>
      <rPr>
        <b/>
        <sz val="12"/>
        <color indexed="8"/>
        <rFont val="Times New Roman"/>
        <family val="1"/>
      </rPr>
      <t>, одиниці</t>
    </r>
  </si>
  <si>
    <t>5*20.1/К</t>
  </si>
  <si>
    <t>ВСЬОГО</t>
  </si>
  <si>
    <t>Завідувач кафедри</t>
  </si>
  <si>
    <t>(підпис, П.І.Б.)</t>
  </si>
  <si>
    <t>Таблиці рейтингового звіту кафедри</t>
  </si>
  <si>
    <t>за навчальний 202__/202__ рік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</si>
</sst>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horizontal="centerContinuous"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Continuous" vertical="top" wrapText="1"/>
    </xf>
    <xf numFmtId="0" fontId="3" fillId="0" borderId="16" xfId="0" applyFont="1" applyBorder="1" applyAlignment="1">
      <alignment horizontal="centerContinuous" vertical="top" wrapText="1"/>
    </xf>
    <xf numFmtId="0" fontId="3" fillId="0" borderId="10" xfId="0" applyFont="1" applyBorder="1" applyAlignment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49" fontId="3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top" wrapText="1"/>
    </xf>
    <xf numFmtId="0" fontId="0" fillId="33" borderId="0" xfId="0" applyFill="1" applyAlignment="1">
      <alignment/>
    </xf>
    <xf numFmtId="0" fontId="3" fillId="33" borderId="2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top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left" wrapText="1" indent="5"/>
    </xf>
    <xf numFmtId="0" fontId="5" fillId="33" borderId="25" xfId="0" applyFont="1" applyFill="1" applyBorder="1" applyAlignment="1">
      <alignment horizontal="left" wrapText="1" indent="5"/>
    </xf>
    <xf numFmtId="0" fontId="5" fillId="33" borderId="13" xfId="0" applyFont="1" applyFill="1" applyBorder="1" applyAlignment="1">
      <alignment horizontal="left" wrapText="1" indent="5"/>
    </xf>
    <xf numFmtId="0" fontId="5" fillId="33" borderId="14" xfId="0" applyFont="1" applyFill="1" applyBorder="1" applyAlignment="1">
      <alignment horizontal="left" vertical="center" wrapText="1" indent="5"/>
    </xf>
    <xf numFmtId="0" fontId="5" fillId="33" borderId="2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0" borderId="11" xfId="0" applyFont="1" applyBorder="1" applyAlignment="1">
      <alignment horizontal="centerContinuous" vertical="top" wrapText="1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5" fillId="33" borderId="13" xfId="0" applyFont="1" applyFill="1" applyBorder="1" applyAlignment="1">
      <alignment wrapText="1"/>
    </xf>
    <xf numFmtId="0" fontId="5" fillId="33" borderId="26" xfId="0" applyFont="1" applyFill="1" applyBorder="1" applyAlignment="1">
      <alignment wrapText="1"/>
    </xf>
    <xf numFmtId="0" fontId="0" fillId="33" borderId="0" xfId="0" applyFill="1" applyAlignment="1">
      <alignment horizontal="center" wrapText="1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wrapText="1"/>
    </xf>
    <xf numFmtId="0" fontId="3" fillId="0" borderId="27" xfId="0" applyFont="1" applyBorder="1" applyAlignment="1">
      <alignment horizontal="centerContinuous" vertical="top" wrapText="1"/>
    </xf>
    <xf numFmtId="0" fontId="3" fillId="0" borderId="25" xfId="0" applyFont="1" applyBorder="1" applyAlignment="1">
      <alignment horizontal="centerContinuous" vertical="top" wrapText="1"/>
    </xf>
    <xf numFmtId="4" fontId="3" fillId="0" borderId="25" xfId="0" applyNumberFormat="1" applyFont="1" applyBorder="1" applyAlignment="1">
      <alignment horizontal="centerContinuous" vertical="top" wrapText="1"/>
    </xf>
    <xf numFmtId="0" fontId="5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Continuous"/>
    </xf>
    <xf numFmtId="49" fontId="0" fillId="33" borderId="0" xfId="0" applyNumberFormat="1" applyFill="1" applyAlignment="1">
      <alignment horizontal="centerContinuous"/>
    </xf>
    <xf numFmtId="0" fontId="3" fillId="33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33" borderId="11" xfId="0" applyFont="1" applyFill="1" applyBorder="1" applyAlignment="1" applyProtection="1">
      <alignment vertical="top" wrapText="1"/>
      <protection locked="0"/>
    </xf>
    <xf numFmtId="4" fontId="5" fillId="33" borderId="14" xfId="0" applyNumberFormat="1" applyFont="1" applyFill="1" applyBorder="1" applyAlignment="1" applyProtection="1">
      <alignment horizontal="center" vertical="top" wrapText="1"/>
      <protection hidden="1"/>
    </xf>
    <xf numFmtId="3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4" fontId="5" fillId="33" borderId="21" xfId="0" applyNumberFormat="1" applyFont="1" applyFill="1" applyBorder="1" applyAlignment="1" applyProtection="1">
      <alignment horizontal="center" vertical="top" wrapText="1"/>
      <protection hidden="1"/>
    </xf>
    <xf numFmtId="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4" fontId="3" fillId="0" borderId="16" xfId="0" applyNumberFormat="1" applyFont="1" applyBorder="1" applyAlignment="1" applyProtection="1">
      <alignment horizontal="centerContinuous" vertical="top" wrapText="1"/>
      <protection hidden="1"/>
    </xf>
    <xf numFmtId="4" fontId="5" fillId="0" borderId="14" xfId="0" applyNumberFormat="1" applyFont="1" applyBorder="1" applyAlignment="1" applyProtection="1">
      <alignment horizontal="centerContinuous" vertical="top" wrapText="1"/>
      <protection hidden="1"/>
    </xf>
    <xf numFmtId="3" fontId="5" fillId="33" borderId="14" xfId="0" applyNumberFormat="1" applyFont="1" applyFill="1" applyBorder="1" applyAlignment="1" applyProtection="1">
      <alignment horizontal="center" vertical="top" wrapText="1"/>
      <protection hidden="1"/>
    </xf>
    <xf numFmtId="4" fontId="5" fillId="33" borderId="30" xfId="0" applyNumberFormat="1" applyFont="1" applyFill="1" applyBorder="1" applyAlignment="1" applyProtection="1">
      <alignment horizontal="center" vertical="top" wrapText="1"/>
      <protection hidden="1"/>
    </xf>
    <xf numFmtId="4" fontId="5" fillId="33" borderId="31" xfId="0" applyNumberFormat="1" applyFont="1" applyFill="1" applyBorder="1" applyAlignment="1" applyProtection="1">
      <alignment horizontal="center" vertical="top" wrapText="1"/>
      <protection hidden="1"/>
    </xf>
    <xf numFmtId="4" fontId="5" fillId="33" borderId="32" xfId="0" applyNumberFormat="1" applyFont="1" applyFill="1" applyBorder="1" applyAlignment="1" applyProtection="1">
      <alignment horizontal="center" vertical="top" wrapText="1"/>
      <protection hidden="1"/>
    </xf>
    <xf numFmtId="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" fontId="5" fillId="33" borderId="21" xfId="0" applyNumberFormat="1" applyFont="1" applyFill="1" applyBorder="1" applyAlignment="1" applyProtection="1">
      <alignment horizontal="center" vertical="top" wrapText="1"/>
      <protection hidden="1"/>
    </xf>
    <xf numFmtId="1" fontId="5" fillId="33" borderId="19" xfId="0" applyNumberFormat="1" applyFont="1" applyFill="1" applyBorder="1" applyAlignment="1" applyProtection="1">
      <alignment horizontal="center" vertical="top" wrapText="1"/>
      <protection hidden="1"/>
    </xf>
    <xf numFmtId="1" fontId="5" fillId="33" borderId="17" xfId="0" applyNumberFormat="1" applyFont="1" applyFill="1" applyBorder="1" applyAlignment="1" applyProtection="1">
      <alignment horizontal="center" vertical="top" wrapText="1"/>
      <protection hidden="1"/>
    </xf>
    <xf numFmtId="1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4" fontId="5" fillId="0" borderId="10" xfId="0" applyNumberFormat="1" applyFont="1" applyBorder="1" applyAlignment="1" applyProtection="1">
      <alignment horizontal="centerContinuous" vertical="top" wrapText="1"/>
      <protection hidden="1"/>
    </xf>
    <xf numFmtId="4" fontId="5" fillId="33" borderId="19" xfId="0" applyNumberFormat="1" applyFont="1" applyFill="1" applyBorder="1" applyAlignment="1" applyProtection="1">
      <alignment horizontal="center" vertical="top" wrapText="1"/>
      <protection hidden="1"/>
    </xf>
    <xf numFmtId="4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3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4" fontId="5" fillId="0" borderId="13" xfId="0" applyNumberFormat="1" applyFont="1" applyBorder="1" applyAlignment="1" applyProtection="1">
      <alignment horizontal="centerContinuous" vertical="top" wrapText="1"/>
      <protection hidden="1"/>
    </xf>
    <xf numFmtId="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3" fontId="5" fillId="33" borderId="17" xfId="0" applyNumberFormat="1" applyFont="1" applyFill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33" borderId="31" xfId="0" applyFont="1" applyFill="1" applyBorder="1" applyAlignment="1" applyProtection="1">
      <alignment horizontal="center" vertical="top" wrapText="1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5" fillId="33" borderId="21" xfId="0" applyFont="1" applyFill="1" applyBorder="1" applyAlignment="1" applyProtection="1">
      <alignment vertical="top" wrapText="1"/>
      <protection locked="0"/>
    </xf>
    <xf numFmtId="0" fontId="3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5" fillId="33" borderId="13" xfId="0" applyFont="1" applyFill="1" applyBorder="1" applyAlignment="1">
      <alignment vertical="top" wrapText="1"/>
    </xf>
    <xf numFmtId="0" fontId="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0" fillId="33" borderId="33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Continuous"/>
    </xf>
    <xf numFmtId="4" fontId="0" fillId="33" borderId="0" xfId="0" applyNumberFormat="1" applyFill="1" applyAlignment="1">
      <alignment/>
    </xf>
    <xf numFmtId="182" fontId="0" fillId="33" borderId="0" xfId="0" applyNumberFormat="1" applyFill="1" applyAlignment="1">
      <alignment/>
    </xf>
    <xf numFmtId="4" fontId="5" fillId="33" borderId="23" xfId="0" applyNumberFormat="1" applyFont="1" applyFill="1" applyBorder="1" applyAlignment="1" applyProtection="1">
      <alignment horizontal="center" vertical="top" wrapText="1"/>
      <protection hidden="1"/>
    </xf>
    <xf numFmtId="4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4" fontId="5" fillId="33" borderId="24" xfId="0" applyNumberFormat="1" applyFont="1" applyFill="1" applyBorder="1" applyAlignment="1" applyProtection="1">
      <alignment horizontal="center" vertical="top" wrapText="1"/>
      <protection hidden="1"/>
    </xf>
    <xf numFmtId="2" fontId="0" fillId="33" borderId="33" xfId="0" applyNumberFormat="1" applyFill="1" applyBorder="1" applyAlignment="1">
      <alignment horizontal="center"/>
    </xf>
    <xf numFmtId="16" fontId="0" fillId="33" borderId="0" xfId="0" applyNumberFormat="1" applyFill="1" applyAlignment="1">
      <alignment/>
    </xf>
    <xf numFmtId="0" fontId="9" fillId="33" borderId="34" xfId="0" applyFont="1" applyFill="1" applyBorder="1" applyAlignment="1">
      <alignment horizontal="centerContinuous"/>
    </xf>
    <xf numFmtId="0" fontId="9" fillId="34" borderId="34" xfId="0" applyFont="1" applyFill="1" applyBorder="1" applyAlignment="1">
      <alignment horizontal="centerContinuous"/>
    </xf>
    <xf numFmtId="0" fontId="8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2" xfId="0" applyFont="1" applyFill="1" applyBorder="1" applyAlignment="1" applyProtection="1">
      <alignment horizontal="center" vertical="top" wrapText="1"/>
      <protection locked="0"/>
    </xf>
    <xf numFmtId="0" fontId="5" fillId="34" borderId="24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21" xfId="0" applyFont="1" applyFill="1" applyBorder="1" applyAlignment="1" applyProtection="1">
      <alignment horizontal="center" vertical="top" wrapText="1"/>
      <protection locked="0"/>
    </xf>
    <xf numFmtId="0" fontId="5" fillId="34" borderId="11" xfId="0" applyFont="1" applyFill="1" applyBorder="1" applyAlignment="1" applyProtection="1">
      <alignment horizontal="center" vertical="top" wrapText="1"/>
      <protection locked="0"/>
    </xf>
    <xf numFmtId="0" fontId="5" fillId="34" borderId="35" xfId="0" applyFont="1" applyFill="1" applyBorder="1" applyAlignment="1" applyProtection="1">
      <alignment horizontal="center" vertical="top" wrapText="1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4" borderId="12" xfId="0" applyFont="1" applyFill="1" applyBorder="1" applyAlignment="1" applyProtection="1">
      <alignment horizontal="center" vertical="top" wrapText="1"/>
      <protection locked="0"/>
    </xf>
    <xf numFmtId="0" fontId="5" fillId="34" borderId="37" xfId="0" applyFont="1" applyFill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5" fillId="34" borderId="17" xfId="0" applyFont="1" applyFill="1" applyBorder="1" applyAlignment="1" applyProtection="1">
      <alignment horizontal="center" vertical="top" wrapText="1"/>
      <protection locked="0"/>
    </xf>
    <xf numFmtId="0" fontId="5" fillId="34" borderId="31" xfId="0" applyFont="1" applyFill="1" applyBorder="1" applyAlignment="1" applyProtection="1">
      <alignment horizontal="center" vertical="top" wrapText="1"/>
      <protection locked="0"/>
    </xf>
    <xf numFmtId="4" fontId="2" fillId="33" borderId="0" xfId="0" applyNumberFormat="1" applyFont="1" applyFill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11" fillId="35" borderId="34" xfId="0" applyNumberFormat="1" applyFont="1" applyFill="1" applyBorder="1" applyAlignment="1" applyProtection="1">
      <alignment horizontal="center"/>
      <protection locked="0"/>
    </xf>
    <xf numFmtId="0" fontId="11" fillId="35" borderId="34" xfId="0" applyFont="1" applyFill="1" applyBorder="1" applyAlignment="1" applyProtection="1">
      <alignment horizontal="center"/>
      <protection locked="0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6" borderId="2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vertical="top" wrapText="1"/>
    </xf>
    <xf numFmtId="0" fontId="5" fillId="33" borderId="27" xfId="0" applyFont="1" applyFill="1" applyBorder="1" applyAlignment="1">
      <alignment vertical="top" wrapText="1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33" borderId="40" xfId="0" applyFont="1" applyFill="1" applyBorder="1" applyAlignment="1">
      <alignment vertical="top" wrapText="1"/>
    </xf>
    <xf numFmtId="0" fontId="5" fillId="36" borderId="39" xfId="0" applyFont="1" applyFill="1" applyBorder="1" applyAlignment="1">
      <alignment vertical="top" wrapText="1"/>
    </xf>
    <xf numFmtId="0" fontId="5" fillId="36" borderId="27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5" fillId="33" borderId="30" xfId="0" applyFont="1" applyFill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33" borderId="40" xfId="0" applyFont="1" applyFill="1" applyBorder="1" applyAlignment="1">
      <alignment wrapText="1"/>
    </xf>
    <xf numFmtId="0" fontId="5" fillId="33" borderId="39" xfId="0" applyFont="1" applyFill="1" applyBorder="1" applyAlignment="1">
      <alignment wrapText="1"/>
    </xf>
    <xf numFmtId="0" fontId="5" fillId="33" borderId="27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0" borderId="30" xfId="0" applyFont="1" applyBorder="1" applyAlignment="1" applyProtection="1">
      <alignment vertical="top" wrapText="1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7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4.7109375" style="22" customWidth="1"/>
    <col min="2" max="2" width="82.7109375" style="22" bestFit="1" customWidth="1"/>
    <col min="3" max="3" width="11.00390625" style="22" customWidth="1"/>
    <col min="4" max="16384" width="9.140625" style="22" customWidth="1"/>
  </cols>
  <sheetData>
    <row r="1" spans="1:3" ht="15">
      <c r="A1" s="122" t="s">
        <v>0</v>
      </c>
      <c r="B1" s="122"/>
      <c r="C1" s="122"/>
    </row>
    <row r="2" spans="1:3" ht="15">
      <c r="A2" s="122">
        <f>'Рейтигова таблиця'!B2</f>
        <v>0</v>
      </c>
      <c r="B2" s="122"/>
      <c r="C2" s="122"/>
    </row>
    <row r="3" spans="1:3" ht="15">
      <c r="A3" s="122" t="str">
        <f>'Рейтигова таблиця'!B3</f>
        <v>за навчальний 202__/202__ рік</v>
      </c>
      <c r="B3" s="122"/>
      <c r="C3" s="122"/>
    </row>
    <row r="5" spans="1:3" ht="30">
      <c r="A5" s="121" t="s">
        <v>1</v>
      </c>
      <c r="B5" s="121" t="s">
        <v>2</v>
      </c>
      <c r="C5" s="121" t="s">
        <v>3</v>
      </c>
    </row>
    <row r="6" spans="1:3" ht="15">
      <c r="A6" s="119">
        <v>1</v>
      </c>
      <c r="B6" s="120" t="str">
        <f>'Рейтигова таблиця'!B29</f>
        <v>Виставкова діяльність на національному рівні</v>
      </c>
      <c r="C6" s="128">
        <f>'Рейтигова таблиця'!G29</f>
        <v>0</v>
      </c>
    </row>
    <row r="7" spans="1:3" ht="15">
      <c r="A7" s="119">
        <f>A6+1</f>
        <v>2</v>
      </c>
      <c r="B7" s="120" t="str">
        <f>'Рейтигова таблиця'!B36</f>
        <v>Міжнародна виставкова діяльність</v>
      </c>
      <c r="C7" s="128">
        <f>'Рейтигова таблиця'!G36</f>
        <v>0</v>
      </c>
    </row>
    <row r="8" spans="1:3" ht="15">
      <c r="A8" s="119">
        <f aca="true" t="shared" si="0" ref="A8:A25">A7+1</f>
        <v>3</v>
      </c>
      <c r="B8" s="120" t="str">
        <f>'Рейтигова таблиця'!B39</f>
        <v>Досягнення здобувачів вищої освіти на міжнародному рівні</v>
      </c>
      <c r="C8" s="128">
        <f>'Рейтигова таблиця'!G39</f>
        <v>0</v>
      </c>
    </row>
    <row r="9" spans="1:3" ht="15">
      <c r="A9" s="119">
        <f t="shared" si="0"/>
        <v>4</v>
      </c>
      <c r="B9" s="120" t="str">
        <f>'Рейтигова таблиця'!B49</f>
        <v>Визнання державою наукової та освітньої діяльності науково-педагогічних працівників</v>
      </c>
      <c r="C9" s="128">
        <f>'Рейтигова таблиця'!G49</f>
        <v>0</v>
      </c>
    </row>
    <row r="10" spans="1:3" ht="15">
      <c r="A10" s="119">
        <f t="shared" si="0"/>
        <v>5</v>
      </c>
      <c r="B10" s="120" t="str">
        <f>'Рейтигова таблиця'!B51</f>
        <v>Досягнення здобувачів вищої освіти на національному рівні</v>
      </c>
      <c r="C10" s="128">
        <f>'Рейтигова таблиця'!G51</f>
        <v>0</v>
      </c>
    </row>
    <row r="11" spans="1:3" ht="15">
      <c r="A11" s="119">
        <f t="shared" si="0"/>
        <v>6</v>
      </c>
      <c r="B11" s="120" t="str">
        <f>'Рейтигова таблиця'!B53</f>
        <v>Виставкова діяльність на національному рівні</v>
      </c>
      <c r="C11" s="128">
        <f>'Рейтигова таблиця'!G53</f>
        <v>0</v>
      </c>
    </row>
    <row r="12" spans="1:3" ht="15">
      <c r="A12" s="119">
        <f t="shared" si="0"/>
        <v>7</v>
      </c>
      <c r="B12" s="120" t="str">
        <f>'Рейтигова таблиця'!B56</f>
        <v>Участь науково-педагогічних працівників в експертній діяльності</v>
      </c>
      <c r="C12" s="128">
        <f>'Рейтигова таблиця'!G56</f>
        <v>0</v>
      </c>
    </row>
    <row r="13" spans="1:3" ht="15">
      <c r="A13" s="119">
        <f t="shared" si="0"/>
        <v>8</v>
      </c>
      <c r="B13" s="120" t="str">
        <f>'Рейтигова таблиця'!B62</f>
        <v>Прийом до університету</v>
      </c>
      <c r="C13" s="128">
        <f>'Рейтигова таблиця'!G62</f>
        <v>0</v>
      </c>
    </row>
    <row r="14" spans="1:3" ht="15">
      <c r="A14" s="119">
        <f t="shared" si="0"/>
        <v>9</v>
      </c>
      <c r="B14" s="120" t="str">
        <f>'Рейтигова таблиця'!B67</f>
        <v>Якість кадрового потенціалу</v>
      </c>
      <c r="C14" s="128">
        <f>'Рейтигова таблиця'!G67</f>
        <v>0</v>
      </c>
    </row>
    <row r="15" spans="1:3" ht="15">
      <c r="A15" s="119">
        <f t="shared" si="0"/>
        <v>10</v>
      </c>
      <c r="B15" s="120" t="str">
        <f>'Рейтигова таблиця'!B72</f>
        <v>Підготовка наукових та науково-педагогічних кадрів</v>
      </c>
      <c r="C15" s="128">
        <f>'Рейтигова таблиця'!G72</f>
        <v>0</v>
      </c>
    </row>
    <row r="16" spans="1:3" ht="15">
      <c r="A16" s="119">
        <f t="shared" si="0"/>
        <v>11</v>
      </c>
      <c r="B16" s="120" t="str">
        <f>'Рейтигова таблиця'!B79</f>
        <v>Наукова робота</v>
      </c>
      <c r="C16" s="128">
        <f>'Рейтигова таблиця'!G79</f>
        <v>0</v>
      </c>
    </row>
    <row r="17" spans="1:3" ht="15">
      <c r="A17" s="119">
        <f t="shared" si="0"/>
        <v>12</v>
      </c>
      <c r="B17" s="120" t="str">
        <f>'Рейтигова таблиця'!B138</f>
        <v>Якість підготовки</v>
      </c>
      <c r="C17" s="128">
        <f>'Рейтигова таблиця'!G138</f>
        <v>0</v>
      </c>
    </row>
    <row r="18" spans="1:3" ht="15">
      <c r="A18" s="119">
        <f t="shared" si="0"/>
        <v>13</v>
      </c>
      <c r="B18" s="120" t="str">
        <f>'Рейтигова таблиця'!B141</f>
        <v>Працевлаштування</v>
      </c>
      <c r="C18" s="128">
        <f>'Рейтигова таблиця'!G141</f>
        <v>0</v>
      </c>
    </row>
    <row r="19" spans="1:3" ht="15">
      <c r="A19" s="119">
        <f t="shared" si="0"/>
        <v>14</v>
      </c>
      <c r="B19" s="120" t="str">
        <f>'Рейтигова таблиця'!B144</f>
        <v>Фінансові ресурси</v>
      </c>
      <c r="C19" s="128">
        <f>'Рейтигова таблиця'!G144</f>
        <v>0</v>
      </c>
    </row>
    <row r="20" spans="1:3" ht="15">
      <c r="A20" s="119">
        <f t="shared" si="0"/>
        <v>15</v>
      </c>
      <c r="B20" s="120" t="str">
        <f>'Рейтигова таблиця'!B149</f>
        <v>Методична робота</v>
      </c>
      <c r="C20" s="128">
        <f>'Рейтигова таблиця'!G149</f>
        <v>0</v>
      </c>
    </row>
    <row r="21" spans="1:3" ht="15">
      <c r="A21" s="119">
        <f t="shared" si="0"/>
        <v>16</v>
      </c>
      <c r="B21" s="120" t="str">
        <f>'Рейтигова таблиця'!B156</f>
        <v>Правопорушення</v>
      </c>
      <c r="C21" s="128">
        <f>'Рейтигова таблиця'!G156</f>
        <v>0</v>
      </c>
    </row>
    <row r="22" spans="1:3" ht="15">
      <c r="A22" s="119">
        <f t="shared" si="0"/>
        <v>17</v>
      </c>
      <c r="B22" s="120" t="str">
        <f>'Рейтигова таблиця'!B159</f>
        <v>Робота наставника, куратора</v>
      </c>
      <c r="C22" s="128">
        <f>'Рейтигова таблиця'!G159</f>
        <v>0</v>
      </c>
    </row>
    <row r="23" spans="1:3" ht="15">
      <c r="A23" s="119">
        <f t="shared" si="0"/>
        <v>18</v>
      </c>
      <c r="B23" s="120" t="str">
        <f>'Рейтигова таблиця'!B164</f>
        <v>Навчальна та організаційна робота</v>
      </c>
      <c r="C23" s="128">
        <f>'Рейтигова таблиця'!G164</f>
        <v>0</v>
      </c>
    </row>
    <row r="24" spans="1:3" ht="15">
      <c r="A24" s="119">
        <f t="shared" si="0"/>
        <v>19</v>
      </c>
      <c r="B24" s="120" t="str">
        <f>'Рейтигова таблиця'!B179</f>
        <v>Отримані нагороди (у звітному році)</v>
      </c>
      <c r="C24" s="128">
        <f>'Рейтигова таблиця'!G179</f>
        <v>0</v>
      </c>
    </row>
    <row r="25" spans="1:3" ht="15">
      <c r="A25" s="119">
        <f t="shared" si="0"/>
        <v>20</v>
      </c>
      <c r="B25" s="120" t="str">
        <f>'Рейтигова таблиця'!B190</f>
        <v>Комп’ютеризація навчального процесу</v>
      </c>
      <c r="C25" s="128">
        <f>'Рейтигова таблиця'!G190</f>
        <v>0</v>
      </c>
    </row>
    <row r="26" spans="1:3" ht="15">
      <c r="A26" s="50"/>
      <c r="C26" s="123"/>
    </row>
    <row r="27" spans="2:3" ht="15">
      <c r="B27" s="117" t="s">
        <v>4</v>
      </c>
      <c r="C27" s="124">
        <f>SUM(C6:C25)</f>
        <v>0</v>
      </c>
    </row>
  </sheetData>
  <sheetProtection password="E836" sheet="1" selectLockedCells="1"/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8"/>
  <sheetViews>
    <sheetView tabSelected="1" view="pageBreakPreview" zoomScale="85" zoomScaleNormal="85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11.28125" style="1" bestFit="1" customWidth="1"/>
    <col min="2" max="2" width="46.57421875" style="22" customWidth="1"/>
    <col min="3" max="3" width="16.421875" style="22" customWidth="1"/>
    <col min="4" max="4" width="18.00390625" style="22" customWidth="1"/>
    <col min="5" max="6" width="19.28125" style="22" customWidth="1"/>
    <col min="7" max="7" width="9.28125" style="50" hidden="1" customWidth="1"/>
    <col min="8" max="8" width="0" style="22" hidden="1" customWidth="1"/>
    <col min="9" max="9" width="14.8515625" style="22" hidden="1" customWidth="1"/>
    <col min="10" max="11" width="0" style="22" hidden="1" customWidth="1"/>
    <col min="12" max="16384" width="9.140625" style="22" customWidth="1"/>
  </cols>
  <sheetData>
    <row r="1" spans="2:6" ht="20.25">
      <c r="B1" s="66" t="s">
        <v>459</v>
      </c>
      <c r="C1" s="48"/>
      <c r="D1" s="48"/>
      <c r="E1" s="48"/>
      <c r="F1" s="48"/>
    </row>
    <row r="2" spans="2:6" ht="20.25">
      <c r="B2" s="131"/>
      <c r="C2" s="130"/>
      <c r="D2" s="130"/>
      <c r="E2" s="130"/>
      <c r="F2" s="130"/>
    </row>
    <row r="3" spans="2:6" ht="20.25">
      <c r="B3" s="66" t="s">
        <v>460</v>
      </c>
      <c r="C3" s="48"/>
      <c r="D3" s="48"/>
      <c r="E3" s="48"/>
      <c r="F3" s="48"/>
    </row>
    <row r="4" ht="15"/>
    <row r="5" spans="2:7" s="1" customFormat="1" ht="15.75">
      <c r="B5" s="47" t="s">
        <v>5</v>
      </c>
      <c r="C5" s="67"/>
      <c r="D5" s="67"/>
      <c r="E5" s="67"/>
      <c r="F5" s="67"/>
      <c r="G5" s="51"/>
    </row>
    <row r="6" spans="2:7" s="1" customFormat="1" ht="15.75" thickBot="1">
      <c r="B6" s="2"/>
      <c r="C6" s="2"/>
      <c r="D6" s="2"/>
      <c r="E6" s="2"/>
      <c r="F6" s="2"/>
      <c r="G6" s="51"/>
    </row>
    <row r="7" spans="2:7" s="1" customFormat="1" ht="15">
      <c r="B7" s="184" t="s">
        <v>6</v>
      </c>
      <c r="C7" s="186" t="s">
        <v>7</v>
      </c>
      <c r="D7" s="187"/>
      <c r="E7" s="186" t="s">
        <v>8</v>
      </c>
      <c r="F7" s="187"/>
      <c r="G7" s="51"/>
    </row>
    <row r="8" spans="2:9" s="1" customFormat="1" ht="15.75" thickBot="1">
      <c r="B8" s="185"/>
      <c r="C8" s="188"/>
      <c r="D8" s="189"/>
      <c r="E8" s="188"/>
      <c r="F8" s="189"/>
      <c r="G8" s="51"/>
      <c r="H8" s="57"/>
      <c r="I8" s="57"/>
    </row>
    <row r="9" spans="2:9" s="1" customFormat="1" ht="15.75">
      <c r="B9" s="68" t="s">
        <v>9</v>
      </c>
      <c r="C9" s="190" t="s">
        <v>10</v>
      </c>
      <c r="D9" s="191"/>
      <c r="E9" s="132"/>
      <c r="F9" s="3"/>
      <c r="G9" s="51"/>
      <c r="H9" s="57"/>
      <c r="I9" s="57"/>
    </row>
    <row r="10" spans="2:7" s="1" customFormat="1" ht="31.5">
      <c r="B10" s="68" t="s">
        <v>11</v>
      </c>
      <c r="C10" s="190" t="s">
        <v>12</v>
      </c>
      <c r="D10" s="191"/>
      <c r="E10" s="132"/>
      <c r="F10" s="3"/>
      <c r="G10" s="51"/>
    </row>
    <row r="11" spans="2:8" s="1" customFormat="1" ht="32.25" thickBot="1">
      <c r="B11" s="68" t="s">
        <v>13</v>
      </c>
      <c r="C11" s="190" t="s">
        <v>14</v>
      </c>
      <c r="D11" s="191"/>
      <c r="E11" s="132"/>
      <c r="F11" s="3"/>
      <c r="G11" s="51"/>
      <c r="H11" s="57"/>
    </row>
    <row r="12" spans="2:7" s="1" customFormat="1" ht="78.75">
      <c r="B12" s="68" t="s">
        <v>15</v>
      </c>
      <c r="C12" s="190" t="s">
        <v>16</v>
      </c>
      <c r="D12" s="191"/>
      <c r="E12" s="132"/>
      <c r="F12" s="4"/>
      <c r="G12" s="51"/>
    </row>
    <row r="13" spans="2:6" ht="16.5" customHeight="1" thickBot="1">
      <c r="B13" s="69"/>
      <c r="C13" s="190" t="s">
        <v>17</v>
      </c>
      <c r="D13" s="191"/>
      <c r="E13" s="190" t="s">
        <v>18</v>
      </c>
      <c r="F13" s="191"/>
    </row>
    <row r="14" spans="2:6" ht="31.5">
      <c r="B14" s="70" t="s">
        <v>19</v>
      </c>
      <c r="C14" s="177" t="s">
        <v>20</v>
      </c>
      <c r="D14" s="23">
        <f>D15+D16</f>
        <v>0</v>
      </c>
      <c r="E14" s="180" t="s">
        <v>21</v>
      </c>
      <c r="F14" s="23">
        <f>F15+F16</f>
        <v>0</v>
      </c>
    </row>
    <row r="15" spans="2:6" ht="15.75">
      <c r="B15" s="70" t="s">
        <v>22</v>
      </c>
      <c r="C15" s="178"/>
      <c r="D15" s="133"/>
      <c r="E15" s="181"/>
      <c r="F15" s="133"/>
    </row>
    <row r="16" spans="2:13" ht="16.5" thickBot="1">
      <c r="B16" s="68" t="s">
        <v>23</v>
      </c>
      <c r="C16" s="179"/>
      <c r="D16" s="134"/>
      <c r="E16" s="182"/>
      <c r="F16" s="134"/>
      <c r="M16" s="129"/>
    </row>
    <row r="17" spans="2:6" ht="63.75" thickBot="1">
      <c r="B17" s="68" t="s">
        <v>24</v>
      </c>
      <c r="C17" s="9" t="s">
        <v>25</v>
      </c>
      <c r="D17" s="135"/>
      <c r="E17" s="9" t="s">
        <v>26</v>
      </c>
      <c r="F17" s="135"/>
    </row>
    <row r="18" spans="2:6" ht="48" thickBot="1">
      <c r="B18" s="68" t="s">
        <v>27</v>
      </c>
      <c r="C18" s="9" t="s">
        <v>28</v>
      </c>
      <c r="D18" s="135"/>
      <c r="E18" s="9" t="s">
        <v>29</v>
      </c>
      <c r="F18" s="135"/>
    </row>
    <row r="19" spans="2:6" ht="48" thickBot="1">
      <c r="B19" s="68" t="s">
        <v>30</v>
      </c>
      <c r="C19" s="9" t="s">
        <v>31</v>
      </c>
      <c r="D19" s="135"/>
      <c r="E19" s="9" t="s">
        <v>32</v>
      </c>
      <c r="F19" s="135"/>
    </row>
    <row r="20" spans="2:6" ht="16.5" thickBot="1">
      <c r="B20" s="68" t="s">
        <v>33</v>
      </c>
      <c r="C20" s="9" t="s">
        <v>34</v>
      </c>
      <c r="D20" s="135"/>
      <c r="E20" s="9" t="s">
        <v>35</v>
      </c>
      <c r="F20" s="135"/>
    </row>
    <row r="21" spans="2:6" ht="16.5" thickBot="1">
      <c r="B21" s="68" t="s">
        <v>36</v>
      </c>
      <c r="C21" s="9" t="s">
        <v>37</v>
      </c>
      <c r="D21" s="135"/>
      <c r="E21" s="9" t="s">
        <v>38</v>
      </c>
      <c r="F21" s="135"/>
    </row>
    <row r="22" spans="2:6" ht="16.5" thickBot="1">
      <c r="B22" s="68" t="s">
        <v>39</v>
      </c>
      <c r="C22" s="9" t="s">
        <v>40</v>
      </c>
      <c r="D22" s="135"/>
      <c r="E22" s="9" t="s">
        <v>41</v>
      </c>
      <c r="F22" s="135"/>
    </row>
    <row r="23" ht="15"/>
    <row r="24" spans="2:6" ht="15.75">
      <c r="B24" s="47" t="s">
        <v>42</v>
      </c>
      <c r="C24" s="48"/>
      <c r="D24" s="48"/>
      <c r="E24" s="48"/>
      <c r="F24" s="48"/>
    </row>
    <row r="25" spans="2:6" ht="15.75">
      <c r="B25" s="47" t="s">
        <v>43</v>
      </c>
      <c r="C25" s="48"/>
      <c r="D25" s="48"/>
      <c r="E25" s="48"/>
      <c r="F25" s="48"/>
    </row>
    <row r="26" ht="15.75" thickBot="1"/>
    <row r="27" spans="1:9" ht="63.75" thickBot="1">
      <c r="A27" s="72" t="s">
        <v>44</v>
      </c>
      <c r="B27" s="73" t="s">
        <v>2</v>
      </c>
      <c r="C27" s="73" t="s">
        <v>45</v>
      </c>
      <c r="D27" s="74" t="s">
        <v>46</v>
      </c>
      <c r="E27" s="74" t="s">
        <v>47</v>
      </c>
      <c r="F27" s="74" t="s">
        <v>48</v>
      </c>
      <c r="G27" s="56" t="s">
        <v>49</v>
      </c>
      <c r="H27" s="22" t="s">
        <v>50</v>
      </c>
      <c r="I27" s="58" t="s">
        <v>51</v>
      </c>
    </row>
    <row r="28" spans="1:6" ht="16.5" thickBot="1">
      <c r="A28" s="75">
        <v>1</v>
      </c>
      <c r="B28" s="76">
        <v>2</v>
      </c>
      <c r="C28" s="76">
        <v>3</v>
      </c>
      <c r="D28" s="76">
        <v>4</v>
      </c>
      <c r="E28" s="76">
        <v>5</v>
      </c>
      <c r="F28" s="76">
        <v>6</v>
      </c>
    </row>
    <row r="29" spans="1:8" ht="16.5" customHeight="1" thickBot="1">
      <c r="A29" s="6" t="s">
        <v>52</v>
      </c>
      <c r="B29" s="10" t="str">
        <f>B53</f>
        <v>Виставкова діяльність на національному рівні</v>
      </c>
      <c r="C29" s="11"/>
      <c r="D29" s="11"/>
      <c r="E29" s="11"/>
      <c r="F29" s="12"/>
      <c r="G29" s="52">
        <f>SUM(E30:E35)</f>
        <v>0</v>
      </c>
      <c r="H29" s="22" t="s">
        <v>50</v>
      </c>
    </row>
    <row r="30" spans="1:6" ht="48" customHeight="1">
      <c r="A30" s="35" t="s">
        <v>53</v>
      </c>
      <c r="B30" s="36" t="s">
        <v>54</v>
      </c>
      <c r="C30" s="9" t="s">
        <v>55</v>
      </c>
      <c r="D30" s="135"/>
      <c r="E30" s="78">
        <f>IF(D30&gt;0,10*D30/E10,"")</f>
      </c>
      <c r="F30" s="106"/>
    </row>
    <row r="31" spans="1:9" ht="47.25">
      <c r="A31" s="38" t="s">
        <v>56</v>
      </c>
      <c r="B31" s="40" t="s">
        <v>57</v>
      </c>
      <c r="C31" s="59" t="s">
        <v>58</v>
      </c>
      <c r="D31" s="136"/>
      <c r="E31" s="79">
        <f>IF(D31&gt;0,D31*5,"")</f>
      </c>
      <c r="F31" s="107"/>
      <c r="I31" s="22">
        <f>D31</f>
        <v>0</v>
      </c>
    </row>
    <row r="32" spans="1:6" ht="48" thickBot="1">
      <c r="A32" s="37" t="s">
        <v>59</v>
      </c>
      <c r="B32" s="30" t="s">
        <v>60</v>
      </c>
      <c r="C32" s="23" t="s">
        <v>61</v>
      </c>
      <c r="D32" s="137"/>
      <c r="E32" s="80">
        <f>IF(D32&gt;0,50*D32/E10,"")</f>
      </c>
      <c r="F32" s="108"/>
    </row>
    <row r="33" spans="1:6" ht="63.75" thickBot="1">
      <c r="A33" s="38" t="s">
        <v>62</v>
      </c>
      <c r="B33" s="40" t="s">
        <v>63</v>
      </c>
      <c r="C33" s="28" t="s">
        <v>64</v>
      </c>
      <c r="D33" s="138"/>
      <c r="E33" s="81">
        <f>IF(D33&gt;0,10*D33/E12,"")</f>
      </c>
      <c r="F33" s="77"/>
    </row>
    <row r="34" spans="1:6" ht="79.5" thickBot="1">
      <c r="A34" s="35" t="s">
        <v>65</v>
      </c>
      <c r="B34" s="36" t="s">
        <v>66</v>
      </c>
      <c r="C34" s="9" t="s">
        <v>67</v>
      </c>
      <c r="D34" s="135"/>
      <c r="E34" s="78">
        <f>IF(D34&gt;0,10*D34/E9,"")</f>
      </c>
      <c r="F34" s="106"/>
    </row>
    <row r="35" spans="1:9" ht="65.25" customHeight="1" thickBot="1">
      <c r="A35" s="38" t="s">
        <v>68</v>
      </c>
      <c r="B35" s="40" t="s">
        <v>69</v>
      </c>
      <c r="C35" s="59" t="s">
        <v>70</v>
      </c>
      <c r="D35" s="138"/>
      <c r="E35" s="82">
        <f>IF(D35&gt;0,D35*5,"")</f>
      </c>
      <c r="F35" s="77"/>
      <c r="I35" s="22">
        <f>D35</f>
        <v>0</v>
      </c>
    </row>
    <row r="36" spans="1:8" ht="16.5" customHeight="1" thickBot="1">
      <c r="A36" s="6" t="s">
        <v>71</v>
      </c>
      <c r="B36" s="61" t="s">
        <v>72</v>
      </c>
      <c r="C36" s="62"/>
      <c r="D36" s="62"/>
      <c r="E36" s="63"/>
      <c r="F36" s="109"/>
      <c r="G36" s="52">
        <f>SUM(E37:E38)</f>
        <v>0</v>
      </c>
      <c r="H36" s="22" t="s">
        <v>50</v>
      </c>
    </row>
    <row r="37" spans="1:6" ht="79.5" thickBot="1">
      <c r="A37" s="35" t="s">
        <v>73</v>
      </c>
      <c r="B37" s="36" t="s">
        <v>74</v>
      </c>
      <c r="C37" s="9" t="s">
        <v>75</v>
      </c>
      <c r="D37" s="135"/>
      <c r="E37" s="78">
        <f>IF(D37&gt;0,20*D37/E10,"")</f>
      </c>
      <c r="F37" s="106"/>
    </row>
    <row r="38" spans="1:6" ht="66" customHeight="1" thickBot="1">
      <c r="A38" s="35" t="s">
        <v>76</v>
      </c>
      <c r="B38" s="36" t="s">
        <v>77</v>
      </c>
      <c r="C38" s="9" t="s">
        <v>78</v>
      </c>
      <c r="D38" s="135"/>
      <c r="E38" s="78">
        <f>IF(D38&gt;0,40*D38/E10,"")</f>
      </c>
      <c r="F38" s="106"/>
    </row>
    <row r="39" spans="1:8" ht="16.5" customHeight="1" thickBot="1">
      <c r="A39" s="6" t="s">
        <v>79</v>
      </c>
      <c r="B39" s="10" t="s">
        <v>80</v>
      </c>
      <c r="C39" s="11"/>
      <c r="D39" s="11"/>
      <c r="E39" s="83"/>
      <c r="F39" s="4"/>
      <c r="G39" s="52">
        <f>SUM(E40:E48)</f>
        <v>0</v>
      </c>
      <c r="H39" s="22" t="s">
        <v>50</v>
      </c>
    </row>
    <row r="40" spans="1:6" ht="63.75" thickBot="1">
      <c r="A40" s="35" t="s">
        <v>81</v>
      </c>
      <c r="B40" s="36" t="s">
        <v>82</v>
      </c>
      <c r="C40" s="9" t="s">
        <v>83</v>
      </c>
      <c r="D40" s="135"/>
      <c r="E40" s="78">
        <f>IF(D40&gt;0,40*D40/E9,"")</f>
      </c>
      <c r="F40" s="106"/>
    </row>
    <row r="41" spans="1:6" ht="48" thickBot="1">
      <c r="A41" s="35" t="s">
        <v>84</v>
      </c>
      <c r="B41" s="36" t="s">
        <v>85</v>
      </c>
      <c r="C41" s="9" t="s">
        <v>86</v>
      </c>
      <c r="D41" s="135"/>
      <c r="E41" s="78">
        <f>IF(D41&gt;0,50*D41/E9,"")</f>
      </c>
      <c r="F41" s="106"/>
    </row>
    <row r="42" spans="1:6" ht="63.75" thickBot="1">
      <c r="A42" s="35" t="s">
        <v>87</v>
      </c>
      <c r="B42" s="36" t="s">
        <v>88</v>
      </c>
      <c r="C42" s="9" t="s">
        <v>89</v>
      </c>
      <c r="D42" s="135"/>
      <c r="E42" s="78">
        <f>IF(D42&gt;0,40*D42/E10,"")</f>
      </c>
      <c r="F42" s="106"/>
    </row>
    <row r="43" spans="1:6" ht="48" thickBot="1">
      <c r="A43" s="38" t="s">
        <v>90</v>
      </c>
      <c r="B43" s="3" t="s">
        <v>91</v>
      </c>
      <c r="C43" s="29" t="s">
        <v>92</v>
      </c>
      <c r="D43" s="136"/>
      <c r="E43" s="81">
        <f>IF(D43&gt;0,50*D43/E10,"")</f>
      </c>
      <c r="F43" s="110"/>
    </row>
    <row r="44" spans="1:6" ht="48" thickBot="1">
      <c r="A44" s="35" t="s">
        <v>93</v>
      </c>
      <c r="B44" s="36" t="s">
        <v>94</v>
      </c>
      <c r="C44" s="9" t="s">
        <v>95</v>
      </c>
      <c r="D44" s="135"/>
      <c r="E44" s="78">
        <f>IF(D44&gt;0,10*D44/E9,"")</f>
      </c>
      <c r="F44" s="106"/>
    </row>
    <row r="45" spans="1:6" ht="48" thickBot="1">
      <c r="A45" s="35" t="s">
        <v>96</v>
      </c>
      <c r="B45" s="36" t="s">
        <v>97</v>
      </c>
      <c r="C45" s="9" t="s">
        <v>98</v>
      </c>
      <c r="D45" s="135"/>
      <c r="E45" s="78">
        <f>IF(D45&gt;0,20*D45/E9,"")</f>
      </c>
      <c r="F45" s="106"/>
    </row>
    <row r="46" spans="1:6" ht="48" thickBot="1">
      <c r="A46" s="35" t="s">
        <v>99</v>
      </c>
      <c r="B46" s="36" t="s">
        <v>100</v>
      </c>
      <c r="C46" s="9" t="s">
        <v>101</v>
      </c>
      <c r="D46" s="135"/>
      <c r="E46" s="78">
        <f>IF(D46&gt;0,10*D46/E10,"")</f>
      </c>
      <c r="F46" s="106"/>
    </row>
    <row r="47" spans="1:6" ht="48" thickBot="1">
      <c r="A47" s="35" t="s">
        <v>102</v>
      </c>
      <c r="B47" s="36" t="s">
        <v>103</v>
      </c>
      <c r="C47" s="9" t="s">
        <v>104</v>
      </c>
      <c r="D47" s="135"/>
      <c r="E47" s="78">
        <f>IF(D47&gt;0,20*D47/E10,"")</f>
      </c>
      <c r="F47" s="106"/>
    </row>
    <row r="48" spans="1:6" ht="48" thickBot="1">
      <c r="A48" s="35" t="s">
        <v>105</v>
      </c>
      <c r="B48" s="39" t="s">
        <v>106</v>
      </c>
      <c r="C48" s="9" t="s">
        <v>107</v>
      </c>
      <c r="D48" s="135"/>
      <c r="E48" s="78">
        <f>IF(D48&gt;0,500*D48/E9,"")</f>
      </c>
      <c r="F48" s="106"/>
    </row>
    <row r="49" spans="1:8" ht="32.25" thickBot="1">
      <c r="A49" s="6" t="s">
        <v>108</v>
      </c>
      <c r="B49" s="13" t="s">
        <v>109</v>
      </c>
      <c r="C49" s="13"/>
      <c r="D49" s="14"/>
      <c r="E49" s="84"/>
      <c r="F49" s="36"/>
      <c r="G49" s="52">
        <f>SUM(E50)</f>
        <v>0</v>
      </c>
      <c r="H49" s="22" t="s">
        <v>50</v>
      </c>
    </row>
    <row r="50" spans="1:6" ht="48" thickBot="1">
      <c r="A50" s="35" t="s">
        <v>110</v>
      </c>
      <c r="B50" s="39" t="s">
        <v>111</v>
      </c>
      <c r="C50" s="9" t="s">
        <v>112</v>
      </c>
      <c r="D50" s="135"/>
      <c r="E50" s="78">
        <f>IF(D50,10*D50/E10,"")</f>
      </c>
      <c r="F50" s="106"/>
    </row>
    <row r="51" spans="1:8" ht="16.5" thickBot="1">
      <c r="A51" s="6" t="s">
        <v>113</v>
      </c>
      <c r="B51" s="13" t="s">
        <v>114</v>
      </c>
      <c r="C51" s="13"/>
      <c r="D51" s="14"/>
      <c r="E51" s="84"/>
      <c r="F51" s="36"/>
      <c r="G51" s="52">
        <f>SUM(E52)</f>
        <v>0</v>
      </c>
      <c r="H51" s="22" t="s">
        <v>50</v>
      </c>
    </row>
    <row r="52" spans="1:6" ht="79.5" thickBot="1">
      <c r="A52" s="35" t="s">
        <v>115</v>
      </c>
      <c r="B52" s="39" t="s">
        <v>116</v>
      </c>
      <c r="C52" s="9" t="s">
        <v>117</v>
      </c>
      <c r="D52" s="135"/>
      <c r="E52" s="78">
        <f>IF(D52&gt;0,250*D52/E9,"")</f>
      </c>
      <c r="F52" s="106"/>
    </row>
    <row r="53" spans="1:8" ht="16.5" thickBot="1">
      <c r="A53" s="6" t="s">
        <v>118</v>
      </c>
      <c r="B53" s="13" t="s">
        <v>119</v>
      </c>
      <c r="C53" s="13"/>
      <c r="D53" s="14"/>
      <c r="E53" s="84"/>
      <c r="F53" s="36"/>
      <c r="G53" s="52">
        <f>SUM(E54:E55)</f>
        <v>0</v>
      </c>
      <c r="H53" s="22" t="s">
        <v>50</v>
      </c>
    </row>
    <row r="54" spans="1:6" ht="63.75" thickBot="1">
      <c r="A54" s="35" t="s">
        <v>120</v>
      </c>
      <c r="B54" s="39" t="s">
        <v>121</v>
      </c>
      <c r="C54" s="9" t="s">
        <v>122</v>
      </c>
      <c r="D54" s="136"/>
      <c r="E54" s="78">
        <f>IF(D54&gt;0,10*D54/E10,"")</f>
      </c>
      <c r="F54" s="106"/>
    </row>
    <row r="55" spans="1:6" ht="65.25" customHeight="1" thickBot="1">
      <c r="A55" s="35" t="s">
        <v>123</v>
      </c>
      <c r="B55" s="36" t="s">
        <v>124</v>
      </c>
      <c r="C55" s="9" t="s">
        <v>125</v>
      </c>
      <c r="D55" s="136"/>
      <c r="E55" s="78">
        <f>IF(D55&gt;0,20*D55/E10,"")</f>
      </c>
      <c r="F55" s="106"/>
    </row>
    <row r="56" spans="1:8" ht="16.5" thickBot="1">
      <c r="A56" s="6" t="s">
        <v>126</v>
      </c>
      <c r="B56" s="13" t="s">
        <v>127</v>
      </c>
      <c r="C56" s="13"/>
      <c r="D56" s="14"/>
      <c r="E56" s="84"/>
      <c r="F56" s="36"/>
      <c r="G56" s="52">
        <f>SUM(E57:E61)</f>
        <v>0</v>
      </c>
      <c r="H56" s="22" t="s">
        <v>50</v>
      </c>
    </row>
    <row r="57" spans="1:6" ht="48" thickBot="1">
      <c r="A57" s="35" t="s">
        <v>128</v>
      </c>
      <c r="B57" s="36" t="s">
        <v>129</v>
      </c>
      <c r="C57" s="9" t="s">
        <v>130</v>
      </c>
      <c r="D57" s="135"/>
      <c r="E57" s="78">
        <f>IF(D57&gt;0,15*D57/E10,"")</f>
      </c>
      <c r="F57" s="106"/>
    </row>
    <row r="58" spans="1:6" ht="126.75" thickBot="1">
      <c r="A58" s="37" t="s">
        <v>131</v>
      </c>
      <c r="B58" s="30" t="s">
        <v>132</v>
      </c>
      <c r="C58" s="23" t="s">
        <v>133</v>
      </c>
      <c r="D58" s="135"/>
      <c r="E58" s="99">
        <f>IF(D58&gt;0,30*D58/E10,"")</f>
      </c>
      <c r="F58" s="77"/>
    </row>
    <row r="59" spans="1:6" ht="31.5" customHeight="1">
      <c r="A59" s="153" t="s">
        <v>134</v>
      </c>
      <c r="B59" s="165" t="s">
        <v>135</v>
      </c>
      <c r="C59" s="17" t="s">
        <v>136</v>
      </c>
      <c r="D59" s="139"/>
      <c r="E59" s="125">
        <f>IF(D59&gt;0,15*D59/E10,"")</f>
      </c>
      <c r="F59" s="168"/>
    </row>
    <row r="60" spans="1:6" ht="32.25" thickBot="1">
      <c r="A60" s="155"/>
      <c r="B60" s="166"/>
      <c r="C60" s="15" t="s">
        <v>137</v>
      </c>
      <c r="D60" s="140"/>
      <c r="E60" s="127">
        <f>IF(D60&gt;0,25*D60/E10,"")</f>
      </c>
      <c r="F60" s="168"/>
    </row>
    <row r="61" spans="1:6" ht="32.25" thickBot="1">
      <c r="A61" s="157"/>
      <c r="B61" s="167"/>
      <c r="C61" s="16" t="s">
        <v>138</v>
      </c>
      <c r="D61" s="141"/>
      <c r="E61" s="78">
        <f>IF(D61&gt;0,30*D61/E10,"")</f>
      </c>
      <c r="F61" s="169"/>
    </row>
    <row r="62" spans="1:8" ht="16.5" thickBot="1">
      <c r="A62" s="6" t="s">
        <v>139</v>
      </c>
      <c r="B62" s="13" t="s">
        <v>140</v>
      </c>
      <c r="C62" s="13"/>
      <c r="D62" s="14"/>
      <c r="E62" s="84"/>
      <c r="F62" s="36"/>
      <c r="G62" s="52">
        <f>SUM(E63:E66)</f>
        <v>0</v>
      </c>
      <c r="H62" s="22" t="s">
        <v>50</v>
      </c>
    </row>
    <row r="63" spans="1:6" ht="32.25" thickBot="1">
      <c r="A63" s="35" t="s">
        <v>141</v>
      </c>
      <c r="B63" s="36" t="s">
        <v>142</v>
      </c>
      <c r="C63" s="9" t="s">
        <v>143</v>
      </c>
      <c r="D63" s="135"/>
      <c r="E63" s="78">
        <f>IF(D63&gt;0,(D14+D17)/(2*D20),"")</f>
      </c>
      <c r="F63" s="106"/>
    </row>
    <row r="64" spans="1:6" ht="32.25" thickBot="1">
      <c r="A64" s="35" t="s">
        <v>144</v>
      </c>
      <c r="B64" s="36" t="s">
        <v>145</v>
      </c>
      <c r="C64" s="9" t="s">
        <v>146</v>
      </c>
      <c r="D64" s="135"/>
      <c r="E64" s="78">
        <f>IF(D64&gt;0,(F14+F17)/(2*F20),"")</f>
      </c>
      <c r="F64" s="106"/>
    </row>
    <row r="65" spans="1:6" ht="63.75" thickBot="1">
      <c r="A65" s="35" t="s">
        <v>147</v>
      </c>
      <c r="B65" s="36" t="s">
        <v>148</v>
      </c>
      <c r="C65" s="9" t="s">
        <v>149</v>
      </c>
      <c r="D65" s="135"/>
      <c r="E65" s="78">
        <f>IF(D65&gt;0,(D18+D19)/D20,"")</f>
      </c>
      <c r="F65" s="106"/>
    </row>
    <row r="66" spans="1:6" ht="63.75" thickBot="1">
      <c r="A66" s="35" t="s">
        <v>150</v>
      </c>
      <c r="B66" s="36" t="s">
        <v>151</v>
      </c>
      <c r="C66" s="9" t="s">
        <v>152</v>
      </c>
      <c r="D66" s="135"/>
      <c r="E66" s="78">
        <f>IF(D66&gt;0,(F18+F19)/F20,"")</f>
      </c>
      <c r="F66" s="106"/>
    </row>
    <row r="67" spans="1:8" ht="16.5" thickBot="1">
      <c r="A67" s="6" t="s">
        <v>153</v>
      </c>
      <c r="B67" s="13" t="s">
        <v>154</v>
      </c>
      <c r="C67" s="13"/>
      <c r="D67" s="14"/>
      <c r="E67" s="84"/>
      <c r="F67" s="36"/>
      <c r="G67" s="53">
        <f>SUM(E68:E71)</f>
        <v>0</v>
      </c>
      <c r="H67" s="22" t="s">
        <v>50</v>
      </c>
    </row>
    <row r="68" spans="1:6" ht="32.25" thickBot="1">
      <c r="A68" s="35" t="s">
        <v>155</v>
      </c>
      <c r="B68" s="36" t="s">
        <v>156</v>
      </c>
      <c r="C68" s="9" t="s">
        <v>157</v>
      </c>
      <c r="D68" s="135"/>
      <c r="E68" s="85" t="str">
        <f>IF(D68=5,"5"," ")</f>
        <v> </v>
      </c>
      <c r="F68" s="106"/>
    </row>
    <row r="69" spans="1:6" ht="48" thickBot="1">
      <c r="A69" s="35" t="s">
        <v>158</v>
      </c>
      <c r="B69" s="36" t="s">
        <v>159</v>
      </c>
      <c r="C69" s="9" t="s">
        <v>160</v>
      </c>
      <c r="D69" s="135"/>
      <c r="E69" s="78">
        <f>IF(D69&gt;0,100*D69/E10,"")</f>
      </c>
      <c r="F69" s="106"/>
    </row>
    <row r="70" spans="1:6" ht="33" customHeight="1" thickBot="1">
      <c r="A70" s="35" t="s">
        <v>161</v>
      </c>
      <c r="B70" s="36" t="s">
        <v>162</v>
      </c>
      <c r="C70" s="9" t="s">
        <v>163</v>
      </c>
      <c r="D70" s="135"/>
      <c r="E70" s="78">
        <f>IF(D70&gt;0,10*D70/E10,"")</f>
      </c>
      <c r="F70" s="106"/>
    </row>
    <row r="71" spans="1:6" ht="33.75" customHeight="1" thickBot="1">
      <c r="A71" s="35" t="s">
        <v>164</v>
      </c>
      <c r="B71" s="36" t="s">
        <v>165</v>
      </c>
      <c r="C71" s="9" t="s">
        <v>166</v>
      </c>
      <c r="D71" s="135"/>
      <c r="E71" s="78">
        <f>IF(D71&gt;0,2*D71/E10,"")</f>
      </c>
      <c r="F71" s="106"/>
    </row>
    <row r="72" spans="1:8" ht="16.5" thickBot="1">
      <c r="A72" s="6" t="s">
        <v>167</v>
      </c>
      <c r="B72" s="13" t="s">
        <v>168</v>
      </c>
      <c r="C72" s="13"/>
      <c r="D72" s="14"/>
      <c r="E72" s="84"/>
      <c r="F72" s="36"/>
      <c r="G72" s="52">
        <f>SUM(E73:E78)</f>
        <v>0</v>
      </c>
      <c r="H72" s="22" t="s">
        <v>50</v>
      </c>
    </row>
    <row r="73" spans="1:6" ht="79.5" thickBot="1">
      <c r="A73" s="35" t="s">
        <v>169</v>
      </c>
      <c r="B73" s="36" t="s">
        <v>170</v>
      </c>
      <c r="C73" s="9" t="s">
        <v>171</v>
      </c>
      <c r="D73" s="135"/>
      <c r="E73" s="78">
        <f>IF(D73&gt;0,5*D73/E10,"")</f>
      </c>
      <c r="F73" s="106"/>
    </row>
    <row r="74" spans="1:6" ht="16.5" thickBot="1">
      <c r="A74" s="35" t="s">
        <v>172</v>
      </c>
      <c r="B74" s="36" t="s">
        <v>173</v>
      </c>
      <c r="C74" s="9" t="s">
        <v>174</v>
      </c>
      <c r="D74" s="135"/>
      <c r="E74" s="78">
        <f>IF(D74&gt;0,2*D74/E10,"")</f>
      </c>
      <c r="F74" s="106"/>
    </row>
    <row r="75" spans="1:6" ht="16.5" thickBot="1">
      <c r="A75" s="35" t="s">
        <v>175</v>
      </c>
      <c r="B75" s="36" t="s">
        <v>176</v>
      </c>
      <c r="C75" s="9" t="s">
        <v>177</v>
      </c>
      <c r="D75" s="135"/>
      <c r="E75" s="78">
        <f>IF(D75&gt;0,5*D75/E10,"")</f>
      </c>
      <c r="F75" s="106"/>
    </row>
    <row r="76" spans="1:6" ht="79.5" thickBot="1">
      <c r="A76" s="35" t="s">
        <v>178</v>
      </c>
      <c r="B76" s="36" t="s">
        <v>179</v>
      </c>
      <c r="C76" s="9" t="s">
        <v>180</v>
      </c>
      <c r="D76" s="135"/>
      <c r="E76" s="78">
        <f>IF(D76&gt;0,10*D76/D74,"")</f>
      </c>
      <c r="F76" s="106"/>
    </row>
    <row r="77" spans="1:6" ht="48" thickBot="1">
      <c r="A77" s="38" t="s">
        <v>181</v>
      </c>
      <c r="B77" s="40" t="s">
        <v>182</v>
      </c>
      <c r="C77" s="28" t="s">
        <v>183</v>
      </c>
      <c r="D77" s="138"/>
      <c r="E77" s="78">
        <f>IF(D77&gt;0,30*D77/E10,"")</f>
      </c>
      <c r="F77" s="77"/>
    </row>
    <row r="78" spans="1:6" ht="48" thickBot="1">
      <c r="A78" s="35" t="s">
        <v>184</v>
      </c>
      <c r="B78" s="31" t="s">
        <v>185</v>
      </c>
      <c r="C78" s="24" t="s">
        <v>186</v>
      </c>
      <c r="D78" s="142"/>
      <c r="E78" s="78">
        <f>IF(D78&gt;0,10*D78/E10,"")</f>
      </c>
      <c r="F78" s="111"/>
    </row>
    <row r="79" spans="1:8" ht="16.5" thickBot="1">
      <c r="A79" s="6" t="s">
        <v>187</v>
      </c>
      <c r="B79" s="13" t="s">
        <v>188</v>
      </c>
      <c r="C79" s="13"/>
      <c r="D79" s="14"/>
      <c r="E79" s="98"/>
      <c r="F79" s="36"/>
      <c r="G79" s="52">
        <f>SUM(E80:E137)</f>
        <v>0</v>
      </c>
      <c r="H79" s="22" t="s">
        <v>50</v>
      </c>
    </row>
    <row r="80" spans="1:6" ht="31.5" customHeight="1">
      <c r="A80" s="153" t="s">
        <v>189</v>
      </c>
      <c r="B80" s="165" t="s">
        <v>190</v>
      </c>
      <c r="C80" s="17" t="s">
        <v>191</v>
      </c>
      <c r="D80" s="139"/>
      <c r="E80" s="125">
        <f>IF(D80&gt;0,2*D80/E10,"")</f>
      </c>
      <c r="F80" s="170"/>
    </row>
    <row r="81" spans="1:6" ht="31.5">
      <c r="A81" s="155"/>
      <c r="B81" s="166"/>
      <c r="C81" s="15" t="s">
        <v>192</v>
      </c>
      <c r="D81" s="140"/>
      <c r="E81" s="126">
        <f>IF(D81&gt;0,5*D81/E10,"")</f>
      </c>
      <c r="F81" s="168"/>
    </row>
    <row r="82" spans="1:6" ht="48" thickBot="1">
      <c r="A82" s="157"/>
      <c r="B82" s="167"/>
      <c r="C82" s="16" t="s">
        <v>193</v>
      </c>
      <c r="D82" s="143"/>
      <c r="E82" s="127">
        <f>IF(D82&gt;0,10*D82/E10,"")</f>
      </c>
      <c r="F82" s="169"/>
    </row>
    <row r="83" spans="1:6" ht="31.5" customHeight="1">
      <c r="A83" s="153" t="s">
        <v>194</v>
      </c>
      <c r="B83" s="165" t="s">
        <v>195</v>
      </c>
      <c r="C83" s="17" t="s">
        <v>196</v>
      </c>
      <c r="D83" s="139"/>
      <c r="E83" s="125">
        <f>IF(D83&gt;0,2*D83/E10,"")</f>
      </c>
      <c r="F83" s="170"/>
    </row>
    <row r="84" spans="1:6" ht="31.5">
      <c r="A84" s="155"/>
      <c r="B84" s="166"/>
      <c r="C84" s="15" t="s">
        <v>197</v>
      </c>
      <c r="D84" s="140"/>
      <c r="E84" s="126">
        <f>IF(D84&gt;0,5*D84/E10,"")</f>
      </c>
      <c r="F84" s="168"/>
    </row>
    <row r="85" spans="1:6" ht="48" thickBot="1">
      <c r="A85" s="157"/>
      <c r="B85" s="167"/>
      <c r="C85" s="16" t="s">
        <v>198</v>
      </c>
      <c r="D85" s="143"/>
      <c r="E85" s="127">
        <f>IF(D85&gt;0,10*D85/E10,"")</f>
      </c>
      <c r="F85" s="169"/>
    </row>
    <row r="86" spans="1:6" ht="63.75" thickBot="1">
      <c r="A86" s="35" t="s">
        <v>199</v>
      </c>
      <c r="B86" s="36" t="s">
        <v>200</v>
      </c>
      <c r="C86" s="9" t="s">
        <v>201</v>
      </c>
      <c r="D86" s="138"/>
      <c r="E86" s="78">
        <f>IF(D86&gt;0,2*D86/E10,"")</f>
      </c>
      <c r="F86" s="106"/>
    </row>
    <row r="87" spans="1:6" ht="48" thickBot="1">
      <c r="A87" s="35" t="s">
        <v>202</v>
      </c>
      <c r="B87" s="39" t="s">
        <v>203</v>
      </c>
      <c r="C87" s="7" t="s">
        <v>204</v>
      </c>
      <c r="D87" s="144"/>
      <c r="E87" s="78">
        <f>IF(D87&gt;0,20*D87/E10,"")</f>
      </c>
      <c r="F87" s="106"/>
    </row>
    <row r="88" spans="1:6" ht="15.75" customHeight="1">
      <c r="A88" s="153" t="s">
        <v>205</v>
      </c>
      <c r="B88" s="162" t="s">
        <v>206</v>
      </c>
      <c r="C88" s="23" t="s">
        <v>207</v>
      </c>
      <c r="D88" s="145"/>
      <c r="E88" s="86">
        <f>IF(D88&gt;0,15*D88/E10,"")</f>
      </c>
      <c r="F88" s="170"/>
    </row>
    <row r="89" spans="1:6" ht="31.5">
      <c r="A89" s="154"/>
      <c r="B89" s="163"/>
      <c r="C89" s="64" t="s">
        <v>208</v>
      </c>
      <c r="D89" s="15"/>
      <c r="E89" s="87"/>
      <c r="F89" s="168"/>
    </row>
    <row r="90" spans="1:6" ht="15.75">
      <c r="A90" s="155"/>
      <c r="B90" s="158"/>
      <c r="C90" s="65" t="s">
        <v>209</v>
      </c>
      <c r="D90" s="146"/>
      <c r="E90" s="88">
        <f>IF(D90&gt;0,20*D90/E10,"")</f>
      </c>
      <c r="F90" s="168"/>
    </row>
    <row r="91" spans="1:6" ht="32.25" thickBot="1">
      <c r="A91" s="156"/>
      <c r="B91" s="164"/>
      <c r="C91" s="8" t="s">
        <v>210</v>
      </c>
      <c r="D91" s="16"/>
      <c r="E91" s="78"/>
      <c r="F91" s="169"/>
    </row>
    <row r="92" spans="1:6" ht="15.75" customHeight="1">
      <c r="A92" s="153" t="s">
        <v>211</v>
      </c>
      <c r="B92" s="162" t="s">
        <v>212</v>
      </c>
      <c r="C92" s="23" t="s">
        <v>213</v>
      </c>
      <c r="D92" s="145"/>
      <c r="E92" s="86">
        <f>IF(D92&gt;0,15*D92/E10,"")</f>
      </c>
      <c r="F92" s="170"/>
    </row>
    <row r="93" spans="1:6" ht="31.5">
      <c r="A93" s="154"/>
      <c r="B93" s="163"/>
      <c r="C93" s="64" t="s">
        <v>208</v>
      </c>
      <c r="D93" s="15"/>
      <c r="E93" s="87"/>
      <c r="F93" s="168"/>
    </row>
    <row r="94" spans="1:6" ht="15.75">
      <c r="A94" s="155"/>
      <c r="B94" s="158"/>
      <c r="C94" s="65" t="s">
        <v>214</v>
      </c>
      <c r="D94" s="146"/>
      <c r="E94" s="88">
        <f>IF(D94&gt;0,20*D94/E10,"")</f>
      </c>
      <c r="F94" s="168"/>
    </row>
    <row r="95" spans="1:6" ht="32.25" thickBot="1">
      <c r="A95" s="156"/>
      <c r="B95" s="164"/>
      <c r="C95" s="8" t="s">
        <v>210</v>
      </c>
      <c r="D95" s="16"/>
      <c r="E95" s="78"/>
      <c r="F95" s="169"/>
    </row>
    <row r="96" spans="1:6" ht="15.75" customHeight="1">
      <c r="A96" s="153" t="s">
        <v>215</v>
      </c>
      <c r="B96" s="162" t="s">
        <v>216</v>
      </c>
      <c r="C96" s="23" t="s">
        <v>217</v>
      </c>
      <c r="D96" s="145"/>
      <c r="E96" s="86">
        <f>IF(D96&gt;0,20*D96/E10,"")</f>
      </c>
      <c r="F96" s="170"/>
    </row>
    <row r="97" spans="1:6" ht="31.5">
      <c r="A97" s="154"/>
      <c r="B97" s="163"/>
      <c r="C97" s="64" t="s">
        <v>208</v>
      </c>
      <c r="D97" s="15"/>
      <c r="E97" s="87"/>
      <c r="F97" s="168"/>
    </row>
    <row r="98" spans="1:6" ht="15.75">
      <c r="A98" s="154"/>
      <c r="B98" s="163"/>
      <c r="C98" s="65" t="s">
        <v>218</v>
      </c>
      <c r="D98" s="146"/>
      <c r="E98" s="88">
        <f>IF(D98&gt;0,25*D98/E10,"")</f>
      </c>
      <c r="F98" s="168"/>
    </row>
    <row r="99" spans="1:6" ht="32.25" thickBot="1">
      <c r="A99" s="156"/>
      <c r="B99" s="164"/>
      <c r="C99" s="8" t="s">
        <v>210</v>
      </c>
      <c r="D99" s="16"/>
      <c r="E99" s="78"/>
      <c r="F99" s="169"/>
    </row>
    <row r="100" spans="1:6" ht="15.75" customHeight="1">
      <c r="A100" s="153" t="s">
        <v>219</v>
      </c>
      <c r="B100" s="162" t="s">
        <v>220</v>
      </c>
      <c r="C100" s="23" t="s">
        <v>221</v>
      </c>
      <c r="D100" s="145"/>
      <c r="E100" s="86">
        <f>IF(D100&gt;0,20*D100/E10,"")</f>
      </c>
      <c r="F100" s="170"/>
    </row>
    <row r="101" spans="1:6" ht="31.5">
      <c r="A101" s="154"/>
      <c r="B101" s="163"/>
      <c r="C101" s="64" t="s">
        <v>208</v>
      </c>
      <c r="D101" s="15"/>
      <c r="E101" s="87"/>
      <c r="F101" s="168"/>
    </row>
    <row r="102" spans="1:6" ht="15.75">
      <c r="A102" s="154"/>
      <c r="B102" s="163"/>
      <c r="C102" s="65" t="s">
        <v>222</v>
      </c>
      <c r="D102" s="146"/>
      <c r="E102" s="88">
        <f>IF(D102&gt;0,25*D102/E10,"")</f>
      </c>
      <c r="F102" s="168"/>
    </row>
    <row r="103" spans="1:6" ht="32.25" thickBot="1">
      <c r="A103" s="156"/>
      <c r="B103" s="164"/>
      <c r="C103" s="8" t="s">
        <v>210</v>
      </c>
      <c r="D103" s="16"/>
      <c r="E103" s="78"/>
      <c r="F103" s="169"/>
    </row>
    <row r="104" spans="1:6" ht="48" thickBot="1">
      <c r="A104" s="35" t="s">
        <v>223</v>
      </c>
      <c r="B104" s="36" t="s">
        <v>224</v>
      </c>
      <c r="C104" s="9" t="s">
        <v>225</v>
      </c>
      <c r="D104" s="135"/>
      <c r="E104" s="78">
        <f>IF(D104&gt;0,15*D104/E10,"")</f>
      </c>
      <c r="F104" s="106"/>
    </row>
    <row r="105" spans="1:6" ht="32.25" thickBot="1">
      <c r="A105" s="35" t="s">
        <v>226</v>
      </c>
      <c r="B105" s="36" t="s">
        <v>227</v>
      </c>
      <c r="C105" s="9" t="s">
        <v>228</v>
      </c>
      <c r="D105" s="135"/>
      <c r="E105" s="78">
        <f>IF(D105&gt;0,10*D105/E10,"")</f>
      </c>
      <c r="F105" s="106"/>
    </row>
    <row r="106" spans="1:6" ht="63.75" thickBot="1">
      <c r="A106" s="35" t="s">
        <v>229</v>
      </c>
      <c r="B106" s="36" t="s">
        <v>230</v>
      </c>
      <c r="C106" s="9" t="s">
        <v>231</v>
      </c>
      <c r="D106" s="135"/>
      <c r="E106" s="78">
        <f>IF(D106&gt;0,5*D106/E10,"")</f>
      </c>
      <c r="F106" s="106"/>
    </row>
    <row r="107" spans="1:6" ht="63.75" thickBot="1">
      <c r="A107" s="35" t="s">
        <v>232</v>
      </c>
      <c r="B107" s="36" t="s">
        <v>233</v>
      </c>
      <c r="C107" s="9" t="s">
        <v>234</v>
      </c>
      <c r="D107" s="135"/>
      <c r="E107" s="78">
        <f>IF(D107&gt;0,3*D107/E10,"")</f>
      </c>
      <c r="F107" s="106"/>
    </row>
    <row r="108" spans="1:6" ht="63.75" thickBot="1">
      <c r="A108" s="35" t="s">
        <v>235</v>
      </c>
      <c r="B108" s="36" t="s">
        <v>236</v>
      </c>
      <c r="C108" s="9" t="s">
        <v>237</v>
      </c>
      <c r="D108" s="135"/>
      <c r="E108" s="78">
        <f>IF(D108&gt;0,20*D108/E10,"")</f>
      </c>
      <c r="F108" s="106"/>
    </row>
    <row r="109" spans="1:6" ht="63.75" thickBot="1">
      <c r="A109" s="35" t="s">
        <v>238</v>
      </c>
      <c r="B109" s="36" t="s">
        <v>239</v>
      </c>
      <c r="C109" s="9" t="s">
        <v>240</v>
      </c>
      <c r="D109" s="135"/>
      <c r="E109" s="78">
        <f>IF(D109&gt;0,15*D109/E10,"")</f>
      </c>
      <c r="F109" s="106"/>
    </row>
    <row r="110" spans="1:6" ht="63.75" thickBot="1">
      <c r="A110" s="35" t="s">
        <v>241</v>
      </c>
      <c r="B110" s="39" t="s">
        <v>242</v>
      </c>
      <c r="C110" s="9" t="s">
        <v>243</v>
      </c>
      <c r="D110" s="135"/>
      <c r="E110" s="78">
        <f>IF(D110&gt;0,10*D110/E10,"")</f>
      </c>
      <c r="F110" s="106"/>
    </row>
    <row r="111" spans="1:6" ht="63.75" thickBot="1">
      <c r="A111" s="35" t="s">
        <v>244</v>
      </c>
      <c r="B111" s="39" t="s">
        <v>245</v>
      </c>
      <c r="C111" s="9" t="s">
        <v>246</v>
      </c>
      <c r="D111" s="135"/>
      <c r="E111" s="78">
        <f>IF(D111&gt;0,12*D111/E10,"")</f>
      </c>
      <c r="F111" s="106"/>
    </row>
    <row r="112" spans="1:6" ht="48" thickBot="1">
      <c r="A112" s="35" t="s">
        <v>247</v>
      </c>
      <c r="B112" s="39" t="s">
        <v>248</v>
      </c>
      <c r="C112" s="9" t="s">
        <v>249</v>
      </c>
      <c r="D112" s="135"/>
      <c r="E112" s="78">
        <f>IF(D112&gt;0,10*D112/E10,"")</f>
      </c>
      <c r="F112" s="106"/>
    </row>
    <row r="113" spans="1:6" ht="48" thickBot="1">
      <c r="A113" s="35" t="s">
        <v>250</v>
      </c>
      <c r="B113" s="39" t="s">
        <v>251</v>
      </c>
      <c r="C113" s="9" t="s">
        <v>252</v>
      </c>
      <c r="D113" s="135"/>
      <c r="E113" s="78">
        <f>IF(D113&gt;0,0.5*D113/E10,"")</f>
      </c>
      <c r="F113" s="106"/>
    </row>
    <row r="114" spans="1:6" ht="48" thickBot="1">
      <c r="A114" s="35" t="s">
        <v>253</v>
      </c>
      <c r="B114" s="39" t="s">
        <v>254</v>
      </c>
      <c r="C114" s="9" t="s">
        <v>255</v>
      </c>
      <c r="D114" s="135"/>
      <c r="E114" s="78">
        <f>IF(D114&gt;0,10*D114/E10,"")</f>
      </c>
      <c r="F114" s="106"/>
    </row>
    <row r="115" spans="1:6" ht="48" thickBot="1">
      <c r="A115" s="35" t="s">
        <v>256</v>
      </c>
      <c r="B115" s="36" t="s">
        <v>257</v>
      </c>
      <c r="C115" s="9" t="s">
        <v>258</v>
      </c>
      <c r="D115" s="135"/>
      <c r="E115" s="78">
        <f>IF(D115&gt;0,0.5*D115/E10,"")</f>
      </c>
      <c r="F115" s="106"/>
    </row>
    <row r="116" spans="1:6" ht="63.75" thickBot="1">
      <c r="A116" s="35" t="s">
        <v>259</v>
      </c>
      <c r="B116" s="41" t="s">
        <v>260</v>
      </c>
      <c r="C116" s="9" t="s">
        <v>261</v>
      </c>
      <c r="D116" s="135"/>
      <c r="E116" s="78">
        <f>IF(D116&gt;0,20*D116/E10,"")</f>
      </c>
      <c r="F116" s="106"/>
    </row>
    <row r="117" spans="1:6" ht="63.75" thickBot="1">
      <c r="A117" s="35" t="s">
        <v>262</v>
      </c>
      <c r="B117" s="41" t="s">
        <v>263</v>
      </c>
      <c r="C117" s="9" t="s">
        <v>264</v>
      </c>
      <c r="D117" s="135"/>
      <c r="E117" s="78">
        <f>IF(D117&gt;0,15*D117/E10,"")</f>
      </c>
      <c r="F117" s="105"/>
    </row>
    <row r="118" spans="1:6" ht="32.25" thickBot="1">
      <c r="A118" s="153" t="s">
        <v>265</v>
      </c>
      <c r="B118" s="165" t="s">
        <v>266</v>
      </c>
      <c r="C118" s="17" t="s">
        <v>267</v>
      </c>
      <c r="D118" s="145"/>
      <c r="E118" s="78">
        <f>IF(D118&gt;0,5*D118/E10,"")</f>
      </c>
      <c r="F118" s="171"/>
    </row>
    <row r="119" spans="1:6" ht="48" thickBot="1">
      <c r="A119" s="155"/>
      <c r="B119" s="166"/>
      <c r="C119" s="15" t="s">
        <v>268</v>
      </c>
      <c r="D119" s="146"/>
      <c r="E119" s="78">
        <f>IF(D119&gt;0,10*D119/E10,"")</f>
      </c>
      <c r="F119" s="172"/>
    </row>
    <row r="120" spans="1:6" ht="48" thickBot="1">
      <c r="A120" s="157"/>
      <c r="B120" s="167"/>
      <c r="C120" s="16" t="s">
        <v>269</v>
      </c>
      <c r="D120" s="141"/>
      <c r="E120" s="78">
        <f>IF(D120&gt;0,15*D120/E10,"")</f>
      </c>
      <c r="F120" s="173"/>
    </row>
    <row r="121" spans="1:6" ht="63.75" thickBot="1">
      <c r="A121" s="35" t="s">
        <v>270</v>
      </c>
      <c r="B121" s="36" t="s">
        <v>271</v>
      </c>
      <c r="C121" s="9" t="s">
        <v>272</v>
      </c>
      <c r="D121" s="135"/>
      <c r="E121" s="78">
        <f>IF(D121&gt;0,5*D121/E10,"")</f>
      </c>
      <c r="F121" s="105"/>
    </row>
    <row r="122" spans="1:6" ht="79.5" thickBot="1">
      <c r="A122" s="38" t="s">
        <v>273</v>
      </c>
      <c r="B122" s="3" t="s">
        <v>274</v>
      </c>
      <c r="C122" s="29" t="s">
        <v>275</v>
      </c>
      <c r="D122" s="136"/>
      <c r="E122" s="89">
        <f>IF(D122&gt;0,5*D122/E10,"")</f>
      </c>
      <c r="F122" s="112"/>
    </row>
    <row r="123" spans="1:6" ht="31.5" customHeight="1">
      <c r="A123" s="155" t="s">
        <v>276</v>
      </c>
      <c r="B123" s="158" t="s">
        <v>277</v>
      </c>
      <c r="C123" s="64" t="s">
        <v>278</v>
      </c>
      <c r="D123" s="147"/>
      <c r="E123" s="102">
        <f>IF(D123&gt;0,20*D123/E10,"")</f>
      </c>
      <c r="F123" s="160"/>
    </row>
    <row r="124" spans="1:6" ht="32.25" thickBot="1">
      <c r="A124" s="157"/>
      <c r="B124" s="159"/>
      <c r="C124" s="33" t="s">
        <v>279</v>
      </c>
      <c r="D124" s="141"/>
      <c r="E124" s="101">
        <f>IF(D124&gt;0,15*D124/E10,"")</f>
      </c>
      <c r="F124" s="161"/>
    </row>
    <row r="125" spans="1:6" ht="31.5" customHeight="1">
      <c r="A125" s="153" t="s">
        <v>280</v>
      </c>
      <c r="B125" s="162" t="s">
        <v>281</v>
      </c>
      <c r="C125" s="27" t="s">
        <v>282</v>
      </c>
      <c r="D125" s="145"/>
      <c r="E125" s="102">
        <f>IF(D125&gt;0,20*D125/E10,"")</f>
      </c>
      <c r="F125" s="183"/>
    </row>
    <row r="126" spans="1:6" ht="32.25" thickBot="1">
      <c r="A126" s="157"/>
      <c r="B126" s="159"/>
      <c r="C126" s="33" t="s">
        <v>283</v>
      </c>
      <c r="D126" s="141"/>
      <c r="E126" s="101">
        <f>IF(D126&gt;0,15*D126/E10,"")</f>
      </c>
      <c r="F126" s="161"/>
    </row>
    <row r="127" spans="1:6" ht="32.25" thickBot="1">
      <c r="A127" s="35" t="s">
        <v>284</v>
      </c>
      <c r="B127" s="36" t="s">
        <v>285</v>
      </c>
      <c r="C127" s="9" t="s">
        <v>286</v>
      </c>
      <c r="D127" s="135"/>
      <c r="E127" s="78">
        <f>IF(D127&gt;0,5*D127/E10,"")</f>
      </c>
      <c r="F127" s="105"/>
    </row>
    <row r="128" spans="1:6" ht="48" thickBot="1">
      <c r="A128" s="35" t="s">
        <v>287</v>
      </c>
      <c r="B128" s="36" t="s">
        <v>288</v>
      </c>
      <c r="C128" s="9" t="s">
        <v>289</v>
      </c>
      <c r="D128" s="135"/>
      <c r="E128" s="78">
        <f>IF(D128&gt;0,20*D128/E10,"")</f>
      </c>
      <c r="F128" s="105"/>
    </row>
    <row r="129" spans="1:6" ht="48" thickBot="1">
      <c r="A129" s="35" t="s">
        <v>290</v>
      </c>
      <c r="B129" s="41" t="s">
        <v>291</v>
      </c>
      <c r="C129" s="9" t="s">
        <v>292</v>
      </c>
      <c r="D129" s="135"/>
      <c r="E129" s="78">
        <f>IF(D129&gt;0,15*D129/E10,"")</f>
      </c>
      <c r="F129" s="105"/>
    </row>
    <row r="130" spans="1:6" ht="48" thickBot="1">
      <c r="A130" s="38" t="s">
        <v>293</v>
      </c>
      <c r="B130" s="40" t="s">
        <v>294</v>
      </c>
      <c r="C130" s="28" t="s">
        <v>295</v>
      </c>
      <c r="D130" s="138"/>
      <c r="E130" s="78">
        <f>IF(D130&gt;0,10*D130/E10,"")</f>
      </c>
      <c r="F130" s="104"/>
    </row>
    <row r="131" spans="1:6" ht="48" thickBot="1">
      <c r="A131" s="35" t="s">
        <v>296</v>
      </c>
      <c r="B131" s="36" t="s">
        <v>297</v>
      </c>
      <c r="C131" s="9" t="s">
        <v>298</v>
      </c>
      <c r="D131" s="135"/>
      <c r="E131" s="78">
        <f>IF(D131&gt;0,15*D131/E10,"")</f>
      </c>
      <c r="F131" s="105"/>
    </row>
    <row r="132" spans="1:6" ht="81" customHeight="1" thickBot="1">
      <c r="A132" s="38" t="s">
        <v>299</v>
      </c>
      <c r="B132" s="40" t="s">
        <v>300</v>
      </c>
      <c r="C132" s="28" t="s">
        <v>301</v>
      </c>
      <c r="D132" s="138"/>
      <c r="E132" s="78">
        <f>IF(D132&gt;0,5*D132/E10,"")</f>
      </c>
      <c r="F132" s="104"/>
    </row>
    <row r="133" spans="1:6" ht="63.75" thickBot="1">
      <c r="A133" s="35" t="s">
        <v>302</v>
      </c>
      <c r="B133" s="36" t="s">
        <v>303</v>
      </c>
      <c r="C133" s="9" t="s">
        <v>304</v>
      </c>
      <c r="D133" s="135"/>
      <c r="E133" s="78">
        <f>IF(D133&gt;0,10*D133/E10,"")</f>
      </c>
      <c r="F133" s="105"/>
    </row>
    <row r="134" spans="1:6" ht="63.75" thickBot="1">
      <c r="A134" s="37" t="s">
        <v>305</v>
      </c>
      <c r="B134" s="30" t="s">
        <v>306</v>
      </c>
      <c r="C134" s="71" t="s">
        <v>307</v>
      </c>
      <c r="D134" s="137"/>
      <c r="E134" s="90" t="str">
        <f>IF(ISBLANK(D134)," ","+2")</f>
        <v> </v>
      </c>
      <c r="F134" s="113"/>
    </row>
    <row r="135" spans="1:6" ht="15.75">
      <c r="A135" s="153" t="s">
        <v>308</v>
      </c>
      <c r="B135" s="174" t="s">
        <v>309</v>
      </c>
      <c r="C135" s="27" t="s">
        <v>310</v>
      </c>
      <c r="D135" s="145"/>
      <c r="E135" s="91" t="str">
        <f>IF(LEN(D135),"5"," ")</f>
        <v> </v>
      </c>
      <c r="F135" s="183"/>
    </row>
    <row r="136" spans="1:6" ht="15.75">
      <c r="A136" s="155"/>
      <c r="B136" s="175"/>
      <c r="C136" s="46" t="s">
        <v>311</v>
      </c>
      <c r="D136" s="146"/>
      <c r="E136" s="92" t="str">
        <f>IF(LEN(D136),"3"," ")</f>
        <v> </v>
      </c>
      <c r="F136" s="160"/>
    </row>
    <row r="137" spans="1:6" ht="16.5" customHeight="1" thickBot="1">
      <c r="A137" s="157"/>
      <c r="B137" s="176"/>
      <c r="C137" s="33" t="s">
        <v>312</v>
      </c>
      <c r="D137" s="141"/>
      <c r="E137" s="93" t="str">
        <f>IF(LEN(D137),"1"," ")</f>
        <v> </v>
      </c>
      <c r="F137" s="161"/>
    </row>
    <row r="138" spans="1:8" ht="16.5" thickBot="1">
      <c r="A138" s="6" t="s">
        <v>313</v>
      </c>
      <c r="B138" s="13" t="s">
        <v>314</v>
      </c>
      <c r="C138" s="13"/>
      <c r="D138" s="14"/>
      <c r="E138" s="84"/>
      <c r="F138" s="36"/>
      <c r="G138" s="52">
        <f>SUM(E139:E140)</f>
        <v>0</v>
      </c>
      <c r="H138" s="22" t="s">
        <v>50</v>
      </c>
    </row>
    <row r="139" spans="1:6" ht="48" thickBot="1">
      <c r="A139" s="38" t="s">
        <v>315</v>
      </c>
      <c r="B139" s="40" t="s">
        <v>316</v>
      </c>
      <c r="C139" s="28" t="s">
        <v>317</v>
      </c>
      <c r="D139" s="138"/>
      <c r="E139" s="81">
        <f>IF(D139&gt;0,2*D139/(D21+F21+D22+F22),"")</f>
      </c>
      <c r="F139" s="104"/>
    </row>
    <row r="140" spans="1:6" ht="48" thickBot="1">
      <c r="A140" s="35" t="s">
        <v>318</v>
      </c>
      <c r="B140" s="36" t="s">
        <v>319</v>
      </c>
      <c r="C140" s="9" t="s">
        <v>320</v>
      </c>
      <c r="D140" s="135"/>
      <c r="E140" s="78">
        <f>IF(D140&gt;0,5*D140/D21,"")</f>
      </c>
      <c r="F140" s="105"/>
    </row>
    <row r="141" spans="1:8" ht="16.5" thickBot="1">
      <c r="A141" s="6" t="s">
        <v>321</v>
      </c>
      <c r="B141" s="13" t="s">
        <v>322</v>
      </c>
      <c r="C141" s="13"/>
      <c r="D141" s="14"/>
      <c r="E141" s="84"/>
      <c r="F141" s="36"/>
      <c r="G141" s="52">
        <f>SUM(E142:E143)</f>
        <v>0</v>
      </c>
      <c r="H141" s="22" t="s">
        <v>50</v>
      </c>
    </row>
    <row r="142" spans="1:6" ht="32.25" thickBot="1">
      <c r="A142" s="35" t="s">
        <v>323</v>
      </c>
      <c r="B142" s="36" t="s">
        <v>324</v>
      </c>
      <c r="C142" s="9" t="s">
        <v>325</v>
      </c>
      <c r="D142" s="135"/>
      <c r="E142" s="78">
        <f>IF(D142&gt;0,0.5*D142/D21,"")</f>
      </c>
      <c r="F142" s="105"/>
    </row>
    <row r="143" spans="1:6" ht="48" thickBot="1">
      <c r="A143" s="35" t="s">
        <v>326</v>
      </c>
      <c r="B143" s="36" t="s">
        <v>327</v>
      </c>
      <c r="C143" s="9" t="s">
        <v>328</v>
      </c>
      <c r="D143" s="135"/>
      <c r="E143" s="78">
        <f>IF(D143&gt;0,0.5*D143/D21,"")</f>
      </c>
      <c r="F143" s="105"/>
    </row>
    <row r="144" spans="1:8" ht="16.5" thickBot="1">
      <c r="A144" s="6" t="s">
        <v>329</v>
      </c>
      <c r="B144" s="49" t="s">
        <v>330</v>
      </c>
      <c r="C144" s="12"/>
      <c r="D144" s="21"/>
      <c r="E144" s="94"/>
      <c r="F144" s="3"/>
      <c r="G144" s="52">
        <f>SUM(E145:E148)</f>
        <v>0</v>
      </c>
      <c r="H144" s="22" t="s">
        <v>50</v>
      </c>
    </row>
    <row r="145" spans="1:6" ht="47.25">
      <c r="A145" s="153" t="s">
        <v>331</v>
      </c>
      <c r="B145" s="162" t="s">
        <v>332</v>
      </c>
      <c r="C145" s="27" t="s">
        <v>333</v>
      </c>
      <c r="D145" s="145"/>
      <c r="E145" s="95">
        <f>IF(D145&gt;0,0.3*D145/E10,"")</f>
      </c>
      <c r="F145" s="183"/>
    </row>
    <row r="146" spans="1:6" ht="63.75" thickBot="1">
      <c r="A146" s="157"/>
      <c r="B146" s="159"/>
      <c r="C146" s="33" t="s">
        <v>334</v>
      </c>
      <c r="D146" s="141"/>
      <c r="E146" s="96">
        <f>IF(D146&gt;0,0.2*D146/E10,"")</f>
      </c>
      <c r="F146" s="161"/>
    </row>
    <row r="147" spans="1:6" ht="48" thickBot="1">
      <c r="A147" s="35" t="s">
        <v>335</v>
      </c>
      <c r="B147" s="36" t="s">
        <v>336</v>
      </c>
      <c r="C147" s="9" t="s">
        <v>337</v>
      </c>
      <c r="D147" s="135"/>
      <c r="E147" s="78">
        <f>IF(D147&gt;0,1*D147/E10,"")</f>
      </c>
      <c r="F147" s="105"/>
    </row>
    <row r="148" spans="1:6" ht="50.25" customHeight="1" thickBot="1">
      <c r="A148" s="35" t="s">
        <v>338</v>
      </c>
      <c r="B148" s="36" t="s">
        <v>339</v>
      </c>
      <c r="C148" s="9" t="s">
        <v>340</v>
      </c>
      <c r="D148" s="135"/>
      <c r="E148" s="78">
        <f>IF(D148&gt;0,1*D148/E10,"")</f>
      </c>
      <c r="F148" s="105"/>
    </row>
    <row r="149" spans="1:8" ht="16.5" thickBot="1">
      <c r="A149" s="6" t="s">
        <v>341</v>
      </c>
      <c r="B149" s="49" t="s">
        <v>342</v>
      </c>
      <c r="C149" s="12"/>
      <c r="D149" s="21"/>
      <c r="E149" s="94"/>
      <c r="F149" s="3"/>
      <c r="G149" s="52">
        <f>SUM(E150:E155)</f>
        <v>0</v>
      </c>
      <c r="H149" s="22" t="s">
        <v>50</v>
      </c>
    </row>
    <row r="150" spans="1:6" ht="63.75" thickBot="1">
      <c r="A150" s="35" t="s">
        <v>343</v>
      </c>
      <c r="B150" s="36" t="s">
        <v>344</v>
      </c>
      <c r="C150" s="9" t="s">
        <v>345</v>
      </c>
      <c r="D150" s="135"/>
      <c r="E150" s="78">
        <f>IF(D150&gt;0,20*D150/E10,"")</f>
      </c>
      <c r="F150" s="105"/>
    </row>
    <row r="151" spans="1:6" ht="79.5" thickBot="1">
      <c r="A151" s="35" t="s">
        <v>346</v>
      </c>
      <c r="B151" s="36" t="s">
        <v>347</v>
      </c>
      <c r="C151" s="9" t="s">
        <v>348</v>
      </c>
      <c r="D151" s="135"/>
      <c r="E151" s="78">
        <f>IF(D151&gt;0,10*D151/E10,"")</f>
      </c>
      <c r="F151" s="105"/>
    </row>
    <row r="152" spans="1:6" ht="126.75" thickBot="1">
      <c r="A152" s="38" t="s">
        <v>349</v>
      </c>
      <c r="B152" s="40" t="s">
        <v>350</v>
      </c>
      <c r="C152" s="28" t="s">
        <v>351</v>
      </c>
      <c r="D152" s="138"/>
      <c r="E152" s="78">
        <f>IF(D152&gt;0,0.5*D152/E10,"")</f>
      </c>
      <c r="F152" s="104"/>
    </row>
    <row r="153" spans="1:6" ht="63.75" thickBot="1">
      <c r="A153" s="35" t="s">
        <v>352</v>
      </c>
      <c r="B153" s="36" t="s">
        <v>353</v>
      </c>
      <c r="C153" s="9" t="s">
        <v>354</v>
      </c>
      <c r="D153" s="135"/>
      <c r="E153" s="78">
        <f>IF(D153&gt;0,D153/E10,"")</f>
      </c>
      <c r="F153" s="105"/>
    </row>
    <row r="154" spans="1:9" ht="95.25" thickBot="1">
      <c r="A154" s="38" t="s">
        <v>355</v>
      </c>
      <c r="B154" s="60" t="s">
        <v>356</v>
      </c>
      <c r="C154" s="59" t="s">
        <v>357</v>
      </c>
      <c r="D154" s="138"/>
      <c r="E154" s="97">
        <f>IF(D154&gt;0,D154+(I154*1),"")</f>
      </c>
      <c r="F154" s="114"/>
      <c r="I154" s="22">
        <f>D154</f>
        <v>0</v>
      </c>
    </row>
    <row r="155" spans="1:6" ht="63.75" thickBot="1">
      <c r="A155" s="35" t="s">
        <v>358</v>
      </c>
      <c r="B155" s="39" t="s">
        <v>359</v>
      </c>
      <c r="C155" s="9" t="s">
        <v>360</v>
      </c>
      <c r="D155" s="135"/>
      <c r="E155" s="78">
        <f>IF(D155&gt;0,D155/E10,"")</f>
      </c>
      <c r="F155" s="115"/>
    </row>
    <row r="156" spans="1:8" ht="16.5" thickBot="1">
      <c r="A156" s="20" t="s">
        <v>361</v>
      </c>
      <c r="B156" s="49" t="s">
        <v>362</v>
      </c>
      <c r="C156" s="12"/>
      <c r="D156" s="21"/>
      <c r="E156" s="94"/>
      <c r="F156" s="3"/>
      <c r="G156" s="52">
        <f>SUM(E157:E158)</f>
        <v>0</v>
      </c>
      <c r="H156" s="22" t="s">
        <v>50</v>
      </c>
    </row>
    <row r="157" spans="1:6" ht="48" thickBot="1">
      <c r="A157" s="38" t="s">
        <v>363</v>
      </c>
      <c r="B157" s="40" t="s">
        <v>364</v>
      </c>
      <c r="C157" s="32" t="s">
        <v>365</v>
      </c>
      <c r="D157" s="138"/>
      <c r="E157" s="97">
        <f>IF(D157&gt;0,D157*(-10),"")</f>
      </c>
      <c r="F157" s="104"/>
    </row>
    <row r="158" spans="1:6" ht="48" thickBot="1">
      <c r="A158" s="38" t="s">
        <v>366</v>
      </c>
      <c r="B158" s="60" t="s">
        <v>367</v>
      </c>
      <c r="C158" s="32" t="s">
        <v>368</v>
      </c>
      <c r="D158" s="138"/>
      <c r="E158" s="97">
        <f>IF(D158&gt;0,D158*(-2),"")</f>
      </c>
      <c r="F158" s="104"/>
    </row>
    <row r="159" spans="1:8" ht="16.5" thickBot="1">
      <c r="A159" s="20" t="s">
        <v>369</v>
      </c>
      <c r="B159" s="49" t="s">
        <v>370</v>
      </c>
      <c r="C159" s="12"/>
      <c r="D159" s="21"/>
      <c r="E159" s="94"/>
      <c r="F159" s="3"/>
      <c r="G159" s="52">
        <f>SUM(E160:E163)</f>
        <v>0</v>
      </c>
      <c r="H159" s="22" t="s">
        <v>50</v>
      </c>
    </row>
    <row r="160" spans="1:6" ht="15.75" customHeight="1" thickBot="1">
      <c r="A160" s="38" t="s">
        <v>371</v>
      </c>
      <c r="B160" s="40" t="s">
        <v>372</v>
      </c>
      <c r="C160" s="28" t="s">
        <v>373</v>
      </c>
      <c r="D160" s="138"/>
      <c r="E160" s="81">
        <f>IF(D160&gt;0,D160/E10,"")</f>
      </c>
      <c r="F160" s="104"/>
    </row>
    <row r="161" spans="1:6" ht="32.25" thickBot="1">
      <c r="A161" s="35" t="s">
        <v>374</v>
      </c>
      <c r="B161" s="39" t="s">
        <v>375</v>
      </c>
      <c r="C161" s="9" t="s">
        <v>376</v>
      </c>
      <c r="D161" s="135"/>
      <c r="E161" s="78">
        <f>IF(D161&gt;0,2*D161/E10,"")</f>
      </c>
      <c r="F161" s="105"/>
    </row>
    <row r="162" spans="1:6" ht="66" customHeight="1" thickBot="1">
      <c r="A162" s="35" t="s">
        <v>377</v>
      </c>
      <c r="B162" s="36" t="s">
        <v>378</v>
      </c>
      <c r="C162" s="9" t="s">
        <v>379</v>
      </c>
      <c r="D162" s="135"/>
      <c r="E162" s="78">
        <f>IF(D162&gt;0,3*D162/E10,"")</f>
      </c>
      <c r="F162" s="105"/>
    </row>
    <row r="163" spans="1:6" ht="47.25" customHeight="1" thickBot="1">
      <c r="A163" s="35" t="s">
        <v>380</v>
      </c>
      <c r="B163" s="36" t="s">
        <v>381</v>
      </c>
      <c r="C163" s="9" t="s">
        <v>382</v>
      </c>
      <c r="D163" s="135"/>
      <c r="E163" s="78">
        <f>IF(D163&gt;0,1*D163/E10,"")</f>
      </c>
      <c r="F163" s="105"/>
    </row>
    <row r="164" spans="1:8" ht="16.5" thickBot="1">
      <c r="A164" s="20" t="s">
        <v>383</v>
      </c>
      <c r="B164" s="18" t="s">
        <v>384</v>
      </c>
      <c r="C164" s="18"/>
      <c r="D164" s="19"/>
      <c r="E164" s="98"/>
      <c r="F164" s="116"/>
      <c r="G164" s="52">
        <f>SUM(E165:E178)</f>
        <v>0</v>
      </c>
      <c r="H164" s="22" t="s">
        <v>50</v>
      </c>
    </row>
    <row r="165" spans="1:6" ht="142.5" thickBot="1">
      <c r="A165" s="38" t="s">
        <v>385</v>
      </c>
      <c r="B165" s="40" t="s">
        <v>386</v>
      </c>
      <c r="C165" s="32" t="s">
        <v>387</v>
      </c>
      <c r="D165" s="138"/>
      <c r="E165" s="81">
        <f>IF(D165&gt;0,D165*3,"")</f>
      </c>
      <c r="F165" s="104"/>
    </row>
    <row r="166" spans="1:6" ht="95.25" thickBot="1">
      <c r="A166" s="38" t="s">
        <v>388</v>
      </c>
      <c r="B166" s="40" t="s">
        <v>389</v>
      </c>
      <c r="C166" s="32" t="s">
        <v>390</v>
      </c>
      <c r="D166" s="138"/>
      <c r="E166" s="78">
        <f>IF(D166&gt;0,D166*5,"")</f>
      </c>
      <c r="F166" s="104"/>
    </row>
    <row r="167" spans="1:6" ht="48" thickBot="1">
      <c r="A167" s="38" t="s">
        <v>391</v>
      </c>
      <c r="B167" s="40" t="s">
        <v>392</v>
      </c>
      <c r="C167" s="32" t="s">
        <v>393</v>
      </c>
      <c r="D167" s="138"/>
      <c r="E167" s="81">
        <f>IF(D167&gt;0,D167*0.5,"")</f>
      </c>
      <c r="F167" s="104"/>
    </row>
    <row r="168" spans="1:6" ht="32.25" thickBot="1">
      <c r="A168" s="38" t="s">
        <v>394</v>
      </c>
      <c r="B168" s="40" t="s">
        <v>395</v>
      </c>
      <c r="C168" s="28" t="s">
        <v>396</v>
      </c>
      <c r="D168" s="138"/>
      <c r="E168" s="81">
        <f>IF(D168&gt;0,5*D168/E11,"")</f>
      </c>
      <c r="F168" s="104"/>
    </row>
    <row r="169" spans="1:6" ht="48" thickBot="1">
      <c r="A169" s="35" t="s">
        <v>397</v>
      </c>
      <c r="B169" s="36" t="s">
        <v>398</v>
      </c>
      <c r="C169" s="9" t="s">
        <v>399</v>
      </c>
      <c r="D169" s="135"/>
      <c r="E169" s="78">
        <f>IF(D169&gt;0,2*D169/(D21+F21),"")</f>
      </c>
      <c r="F169" s="105"/>
    </row>
    <row r="170" spans="1:6" ht="48" thickBot="1">
      <c r="A170" s="35" t="s">
        <v>400</v>
      </c>
      <c r="B170" s="36" t="s">
        <v>401</v>
      </c>
      <c r="C170" s="9" t="s">
        <v>402</v>
      </c>
      <c r="D170" s="135"/>
      <c r="E170" s="78">
        <f>IF(D170&gt;0,2*D170/(D21+F21),"")</f>
      </c>
      <c r="F170" s="105"/>
    </row>
    <row r="171" spans="1:6" ht="79.5" thickBot="1">
      <c r="A171" s="35" t="s">
        <v>403</v>
      </c>
      <c r="B171" s="39" t="s">
        <v>404</v>
      </c>
      <c r="C171" s="9" t="s">
        <v>405</v>
      </c>
      <c r="D171" s="135"/>
      <c r="E171" s="78">
        <f>IF(D171&gt;0,12*D171/E10,"")</f>
      </c>
      <c r="F171" s="105"/>
    </row>
    <row r="172" spans="1:6" ht="63.75" thickBot="1">
      <c r="A172" s="35" t="s">
        <v>406</v>
      </c>
      <c r="B172" s="39" t="s">
        <v>407</v>
      </c>
      <c r="C172" s="7" t="s">
        <v>408</v>
      </c>
      <c r="D172" s="144"/>
      <c r="E172" s="99">
        <f>IF(D172&gt;0,2*D172/E10,"")</f>
      </c>
      <c r="F172" s="105"/>
    </row>
    <row r="173" spans="1:6" ht="31.5">
      <c r="A173" s="153" t="s">
        <v>409</v>
      </c>
      <c r="B173" s="55" t="s">
        <v>410</v>
      </c>
      <c r="C173" s="26"/>
      <c r="D173" s="103"/>
      <c r="E173" s="95"/>
      <c r="F173" s="171"/>
    </row>
    <row r="174" spans="1:9" ht="31.5">
      <c r="A174" s="155"/>
      <c r="B174" s="42" t="s">
        <v>411</v>
      </c>
      <c r="C174" s="25" t="s">
        <v>412</v>
      </c>
      <c r="D174" s="146"/>
      <c r="E174" s="100">
        <f>IF(D174&gt;0,D174*3,"")</f>
      </c>
      <c r="F174" s="172"/>
      <c r="I174" s="22">
        <f>D174</f>
        <v>0</v>
      </c>
    </row>
    <row r="175" spans="1:9" ht="32.25" thickBot="1">
      <c r="A175" s="157"/>
      <c r="B175" s="43" t="s">
        <v>413</v>
      </c>
      <c r="C175" s="34" t="s">
        <v>414</v>
      </c>
      <c r="D175" s="141"/>
      <c r="E175" s="100">
        <f>IF(D175&gt;0,D175*2,"")</f>
      </c>
      <c r="F175" s="173"/>
      <c r="I175" s="22">
        <f>D175</f>
        <v>0</v>
      </c>
    </row>
    <row r="176" spans="1:6" ht="31.5">
      <c r="A176" s="155" t="s">
        <v>415</v>
      </c>
      <c r="B176" s="54" t="s">
        <v>416</v>
      </c>
      <c r="C176" s="26"/>
      <c r="D176" s="103"/>
      <c r="E176" s="95"/>
      <c r="F176" s="172"/>
    </row>
    <row r="177" spans="1:9" ht="15.75">
      <c r="A177" s="155"/>
      <c r="B177" s="44" t="s">
        <v>417</v>
      </c>
      <c r="C177" s="25" t="s">
        <v>412</v>
      </c>
      <c r="D177" s="146"/>
      <c r="E177" s="100">
        <f>IF(D177&gt;0,D177*3,"")</f>
      </c>
      <c r="F177" s="172"/>
      <c r="I177" s="22">
        <f>D177</f>
        <v>0</v>
      </c>
    </row>
    <row r="178" spans="1:9" ht="32.25" thickBot="1">
      <c r="A178" s="157"/>
      <c r="B178" s="45" t="s">
        <v>418</v>
      </c>
      <c r="C178" s="34" t="s">
        <v>419</v>
      </c>
      <c r="D178" s="141"/>
      <c r="E178" s="100">
        <f>IF(D178&gt;0,D178*2,"")</f>
      </c>
      <c r="F178" s="173"/>
      <c r="I178" s="22">
        <f>D178</f>
        <v>0</v>
      </c>
    </row>
    <row r="179" spans="1:8" ht="16.5" thickBot="1">
      <c r="A179" s="5" t="s">
        <v>420</v>
      </c>
      <c r="B179" s="12" t="s">
        <v>421</v>
      </c>
      <c r="C179" s="12"/>
      <c r="D179" s="21"/>
      <c r="E179" s="94"/>
      <c r="F179" s="3"/>
      <c r="G179" s="52">
        <f>SUM(E180:E189)</f>
        <v>0</v>
      </c>
      <c r="H179" s="22" t="s">
        <v>50</v>
      </c>
    </row>
    <row r="180" spans="1:6" ht="32.25" thickBot="1">
      <c r="A180" s="35" t="s">
        <v>422</v>
      </c>
      <c r="B180" s="36" t="s">
        <v>423</v>
      </c>
      <c r="C180" s="9" t="s">
        <v>424</v>
      </c>
      <c r="D180" s="135"/>
      <c r="E180" s="78">
        <f>IF(D180&gt;0,5*D180/E10,"")</f>
      </c>
      <c r="F180" s="105"/>
    </row>
    <row r="181" spans="1:6" ht="32.25" thickBot="1">
      <c r="A181" s="35" t="s">
        <v>425</v>
      </c>
      <c r="B181" s="36" t="s">
        <v>426</v>
      </c>
      <c r="C181" s="9" t="s">
        <v>427</v>
      </c>
      <c r="D181" s="135"/>
      <c r="E181" s="78">
        <f>IF(D181&gt;0,4*D181/E10,"")</f>
      </c>
      <c r="F181" s="105"/>
    </row>
    <row r="182" spans="1:6" ht="48" thickBot="1">
      <c r="A182" s="35" t="s">
        <v>428</v>
      </c>
      <c r="B182" s="36" t="s">
        <v>429</v>
      </c>
      <c r="C182" s="9" t="s">
        <v>430</v>
      </c>
      <c r="D182" s="135"/>
      <c r="E182" s="78">
        <f>IF(D182&gt;0,3*D182/E10,"")</f>
      </c>
      <c r="F182" s="105"/>
    </row>
    <row r="183" spans="1:6" ht="48" thickBot="1">
      <c r="A183" s="35" t="s">
        <v>431</v>
      </c>
      <c r="B183" s="36" t="s">
        <v>432</v>
      </c>
      <c r="C183" s="9" t="s">
        <v>433</v>
      </c>
      <c r="D183" s="135"/>
      <c r="E183" s="78">
        <f>IF(D183&gt;0,2*D183/E10,"")</f>
      </c>
      <c r="F183" s="105"/>
    </row>
    <row r="184" spans="1:6" ht="48" thickBot="1">
      <c r="A184" s="35" t="s">
        <v>434</v>
      </c>
      <c r="B184" s="36" t="s">
        <v>435</v>
      </c>
      <c r="C184" s="9" t="s">
        <v>436</v>
      </c>
      <c r="D184" s="135"/>
      <c r="E184" s="78">
        <f>IF(D184&gt;0,D184/E10,"")</f>
      </c>
      <c r="F184" s="105"/>
    </row>
    <row r="185" spans="1:9" ht="48" thickBot="1">
      <c r="A185" s="38" t="s">
        <v>437</v>
      </c>
      <c r="B185" s="40" t="s">
        <v>438</v>
      </c>
      <c r="C185" s="59" t="s">
        <v>439</v>
      </c>
      <c r="D185" s="138"/>
      <c r="E185" s="97">
        <f>IF(D185&gt;0,D185*5,"")</f>
      </c>
      <c r="F185" s="104"/>
      <c r="I185" s="22">
        <f>D185</f>
        <v>0</v>
      </c>
    </row>
    <row r="186" spans="1:6" ht="48" thickBot="1">
      <c r="A186" s="35" t="s">
        <v>440</v>
      </c>
      <c r="B186" s="36" t="s">
        <v>441</v>
      </c>
      <c r="C186" s="9" t="s">
        <v>442</v>
      </c>
      <c r="D186" s="135"/>
      <c r="E186" s="78">
        <f>IF(D186&gt;0,4*D186/E10,"")</f>
      </c>
      <c r="F186" s="105"/>
    </row>
    <row r="187" spans="1:9" ht="48" thickBot="1">
      <c r="A187" s="37" t="s">
        <v>443</v>
      </c>
      <c r="B187" s="30" t="s">
        <v>444</v>
      </c>
      <c r="C187" s="59" t="s">
        <v>445</v>
      </c>
      <c r="D187" s="137"/>
      <c r="E187" s="97">
        <f>IF(D187&gt;0,D187*2,"")</f>
      </c>
      <c r="F187" s="113"/>
      <c r="I187" s="22">
        <f>D187</f>
        <v>0</v>
      </c>
    </row>
    <row r="188" spans="1:9" ht="48" thickBot="1">
      <c r="A188" s="37" t="s">
        <v>446</v>
      </c>
      <c r="B188" s="30" t="s">
        <v>447</v>
      </c>
      <c r="C188" s="59" t="s">
        <v>439</v>
      </c>
      <c r="D188" s="137"/>
      <c r="E188" s="97">
        <f>IF(D188&gt;0,D188*5,"")</f>
      </c>
      <c r="F188" s="113"/>
      <c r="I188" s="22">
        <f>D188</f>
        <v>0</v>
      </c>
    </row>
    <row r="189" spans="1:9" ht="48" thickBot="1">
      <c r="A189" s="38" t="s">
        <v>448</v>
      </c>
      <c r="B189" s="40" t="s">
        <v>449</v>
      </c>
      <c r="C189" s="59" t="s">
        <v>450</v>
      </c>
      <c r="D189" s="138"/>
      <c r="E189" s="97">
        <f>IF(D189&gt;0,D189*5,"")</f>
      </c>
      <c r="F189" s="104"/>
      <c r="I189" s="22">
        <f>D189</f>
        <v>0</v>
      </c>
    </row>
    <row r="190" spans="1:8" ht="16.5" thickBot="1">
      <c r="A190" s="5" t="s">
        <v>451</v>
      </c>
      <c r="B190" s="12" t="s">
        <v>452</v>
      </c>
      <c r="C190" s="12"/>
      <c r="D190" s="21"/>
      <c r="E190" s="94"/>
      <c r="F190" s="3"/>
      <c r="G190" s="52">
        <f>SUM(E191)</f>
        <v>0</v>
      </c>
      <c r="H190" s="22" t="s">
        <v>50</v>
      </c>
    </row>
    <row r="191" spans="1:6" ht="63.75" thickBot="1">
      <c r="A191" s="35" t="s">
        <v>453</v>
      </c>
      <c r="B191" s="36" t="s">
        <v>454</v>
      </c>
      <c r="C191" s="9" t="s">
        <v>455</v>
      </c>
      <c r="D191" s="135"/>
      <c r="E191" s="78">
        <f>IF(D191&gt;0,5*D191/E9,"")</f>
      </c>
      <c r="F191" s="105"/>
    </row>
    <row r="193" spans="4:5" ht="15">
      <c r="D193" s="117" t="s">
        <v>456</v>
      </c>
      <c r="E193" s="148">
        <f>SUM(E30:E191)</f>
        <v>0</v>
      </c>
    </row>
    <row r="195" spans="1:2" ht="15.75">
      <c r="A195" s="118" t="s">
        <v>457</v>
      </c>
      <c r="B195" s="118"/>
    </row>
    <row r="196" spans="1:6" ht="15.75">
      <c r="A196" s="151"/>
      <c r="B196" s="151"/>
      <c r="D196" s="150"/>
      <c r="E196" s="150"/>
      <c r="F196" s="150"/>
    </row>
    <row r="197" spans="1:6" ht="15.75">
      <c r="A197" s="151"/>
      <c r="B197" s="151"/>
      <c r="D197" s="152"/>
      <c r="E197" s="152"/>
      <c r="F197" s="152"/>
    </row>
    <row r="198" spans="4:6" ht="15">
      <c r="D198" s="149" t="s">
        <v>458</v>
      </c>
      <c r="E198" s="149"/>
      <c r="F198" s="149"/>
    </row>
  </sheetData>
  <sheetProtection password="E836" sheet="1" selectLockedCells="1"/>
  <autoFilter ref="A28:I191"/>
  <mergeCells count="56">
    <mergeCell ref="B7:B8"/>
    <mergeCell ref="C7:D8"/>
    <mergeCell ref="E7:F8"/>
    <mergeCell ref="C9:D9"/>
    <mergeCell ref="C12:D12"/>
    <mergeCell ref="C13:D13"/>
    <mergeCell ref="E13:F13"/>
    <mergeCell ref="C10:D10"/>
    <mergeCell ref="C11:D11"/>
    <mergeCell ref="A176:A178"/>
    <mergeCell ref="F176:F178"/>
    <mergeCell ref="A173:A175"/>
    <mergeCell ref="A145:A146"/>
    <mergeCell ref="B145:B146"/>
    <mergeCell ref="F145:F146"/>
    <mergeCell ref="F173:F175"/>
    <mergeCell ref="A135:A137"/>
    <mergeCell ref="B135:B137"/>
    <mergeCell ref="C14:C16"/>
    <mergeCell ref="E14:E16"/>
    <mergeCell ref="F96:F99"/>
    <mergeCell ref="F100:F103"/>
    <mergeCell ref="F135:F137"/>
    <mergeCell ref="A125:A126"/>
    <mergeCell ref="B125:B126"/>
    <mergeCell ref="F125:F126"/>
    <mergeCell ref="A83:A85"/>
    <mergeCell ref="F92:F95"/>
    <mergeCell ref="A118:A120"/>
    <mergeCell ref="B118:B120"/>
    <mergeCell ref="F118:F120"/>
    <mergeCell ref="B88:B91"/>
    <mergeCell ref="F88:F91"/>
    <mergeCell ref="A100:A103"/>
    <mergeCell ref="B100:B103"/>
    <mergeCell ref="A96:A99"/>
    <mergeCell ref="A59:A61"/>
    <mergeCell ref="B59:B61"/>
    <mergeCell ref="F59:F61"/>
    <mergeCell ref="A80:A82"/>
    <mergeCell ref="B80:B82"/>
    <mergeCell ref="A92:A95"/>
    <mergeCell ref="B92:B95"/>
    <mergeCell ref="B83:B85"/>
    <mergeCell ref="F83:F85"/>
    <mergeCell ref="F80:F82"/>
    <mergeCell ref="D198:F198"/>
    <mergeCell ref="D196:F196"/>
    <mergeCell ref="A196:B196"/>
    <mergeCell ref="A197:B197"/>
    <mergeCell ref="D197:F197"/>
    <mergeCell ref="A88:A91"/>
    <mergeCell ref="A123:A124"/>
    <mergeCell ref="B123:B124"/>
    <mergeCell ref="F123:F124"/>
    <mergeCell ref="B96:B9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3"/>
  <rowBreaks count="2" manualBreakCount="2">
    <brk id="22" max="5" man="1"/>
    <brk id="7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Надія Григор</dc:creator>
  <cp:keywords/>
  <dc:description/>
  <cp:lastModifiedBy>Алексей Смирнов</cp:lastModifiedBy>
  <dcterms:created xsi:type="dcterms:W3CDTF">2021-08-03T08:19:10Z</dcterms:created>
  <dcterms:modified xsi:type="dcterms:W3CDTF">2024-03-14T09:20:38Z</dcterms:modified>
  <cp:category/>
  <cp:version/>
  <cp:contentType/>
  <cp:contentStatus/>
</cp:coreProperties>
</file>